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7628CF7D-A80B-49E7-ACB3-A827C53EF942}" xr6:coauthVersionLast="46" xr6:coauthVersionMax="46" xr10:uidLastSave="{00000000-0000-0000-0000-000000000000}"/>
  <bookViews>
    <workbookView xWindow="-120" yWindow="-120" windowWidth="29040" windowHeight="15840" tabRatio="636" xr2:uid="{00000000-000D-0000-FFFF-FFFF00000000}"/>
  </bookViews>
  <sheets>
    <sheet name="СХНП 2018-2022" sheetId="26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26" l="1"/>
  <c r="M71" i="26" l="1"/>
  <c r="N71" i="26"/>
  <c r="O71" i="26"/>
  <c r="P71" i="26"/>
  <c r="N51" i="26"/>
  <c r="O51" i="26"/>
  <c r="P51" i="26"/>
  <c r="Q51" i="26"/>
  <c r="R51" i="26"/>
  <c r="S51" i="26"/>
  <c r="T51" i="26"/>
  <c r="M51" i="26"/>
  <c r="N88" i="26"/>
  <c r="O88" i="26"/>
  <c r="J38" i="26"/>
  <c r="I38" i="26" s="1"/>
  <c r="T88" i="26"/>
  <c r="S88" i="26"/>
  <c r="R88" i="26"/>
  <c r="Q88" i="26"/>
  <c r="P88" i="26"/>
  <c r="M88" i="26"/>
  <c r="K85" i="26"/>
  <c r="I85" i="26" s="1"/>
  <c r="G85" i="26" s="1"/>
  <c r="H85" i="26" s="1"/>
  <c r="J82" i="26"/>
  <c r="T81" i="26"/>
  <c r="P81" i="26"/>
  <c r="O81" i="26"/>
  <c r="N81" i="26"/>
  <c r="M81" i="26"/>
  <c r="J80" i="26"/>
  <c r="I80" i="26" s="1"/>
  <c r="G80" i="26" s="1"/>
  <c r="H80" i="26" s="1"/>
  <c r="H79" i="26"/>
  <c r="J76" i="26"/>
  <c r="K73" i="26"/>
  <c r="J73" i="26"/>
  <c r="L68" i="26"/>
  <c r="K68" i="26"/>
  <c r="T63" i="26"/>
  <c r="S63" i="26"/>
  <c r="S53" i="26" s="1"/>
  <c r="R63" i="26"/>
  <c r="R53" i="26" s="1"/>
  <c r="Q63" i="26"/>
  <c r="Q53" i="26" s="1"/>
  <c r="P63" i="26"/>
  <c r="P53" i="26" s="1"/>
  <c r="O63" i="26"/>
  <c r="O53" i="26" s="1"/>
  <c r="N63" i="26"/>
  <c r="N53" i="26" s="1"/>
  <c r="M63" i="26"/>
  <c r="L62" i="26"/>
  <c r="I62" i="26" s="1"/>
  <c r="G62" i="26" s="1"/>
  <c r="L61" i="26"/>
  <c r="I61" i="26" s="1"/>
  <c r="G61" i="26" s="1"/>
  <c r="H61" i="26" s="1"/>
  <c r="K60" i="26"/>
  <c r="I60" i="26" s="1"/>
  <c r="G60" i="26" s="1"/>
  <c r="H60" i="26" s="1"/>
  <c r="K59" i="26"/>
  <c r="I59" i="26" s="1"/>
  <c r="J58" i="26"/>
  <c r="J54" i="26"/>
  <c r="K50" i="26"/>
  <c r="I50" i="26" s="1"/>
  <c r="G50" i="26" s="1"/>
  <c r="H50" i="26" s="1"/>
  <c r="K49" i="26"/>
  <c r="I49" i="26" s="1"/>
  <c r="G49" i="26" s="1"/>
  <c r="H49" i="26" s="1"/>
  <c r="K46" i="26"/>
  <c r="I46" i="26" s="1"/>
  <c r="G46" i="26" s="1"/>
  <c r="H46" i="26" s="1"/>
  <c r="I44" i="26"/>
  <c r="G44" i="26" s="1"/>
  <c r="H44" i="26" s="1"/>
  <c r="L42" i="26"/>
  <c r="J42" i="26"/>
  <c r="T40" i="26"/>
  <c r="S40" i="26"/>
  <c r="R40" i="26"/>
  <c r="Q40" i="26"/>
  <c r="P40" i="26"/>
  <c r="O40" i="26"/>
  <c r="N40" i="26"/>
  <c r="M40" i="26"/>
  <c r="J35" i="26"/>
  <c r="I35" i="26" s="1"/>
  <c r="J34" i="26"/>
  <c r="I34" i="26" s="1"/>
  <c r="J33" i="26"/>
  <c r="I33" i="26" s="1"/>
  <c r="L32" i="26"/>
  <c r="T30" i="26"/>
  <c r="S30" i="26"/>
  <c r="R30" i="26"/>
  <c r="Q30" i="26"/>
  <c r="P30" i="26"/>
  <c r="O30" i="26"/>
  <c r="N30" i="26"/>
  <c r="M30" i="26"/>
  <c r="J28" i="26"/>
  <c r="I28" i="26" s="1"/>
  <c r="G28" i="26" s="1"/>
  <c r="H28" i="26" s="1"/>
  <c r="L25" i="26"/>
  <c r="K25" i="26"/>
  <c r="J20" i="26"/>
  <c r="I20" i="26" s="1"/>
  <c r="J17" i="26"/>
  <c r="I17" i="26" s="1"/>
  <c r="L15" i="26"/>
  <c r="K15" i="26"/>
  <c r="J53" i="26" l="1"/>
  <c r="K14" i="26"/>
  <c r="M97" i="26"/>
  <c r="I82" i="26"/>
  <c r="K42" i="26"/>
  <c r="I42" i="26"/>
  <c r="G42" i="26" s="1"/>
  <c r="L14" i="26"/>
  <c r="L64" i="26"/>
  <c r="H62" i="26"/>
  <c r="G32" i="26"/>
  <c r="P97" i="26"/>
  <c r="T97" i="26"/>
  <c r="O97" i="26"/>
  <c r="J72" i="26"/>
  <c r="K64" i="26"/>
  <c r="K54" i="26"/>
  <c r="J64" i="26"/>
  <c r="K82" i="26"/>
  <c r="I15" i="26"/>
  <c r="G15" i="26" s="1"/>
  <c r="H15" i="26" s="1"/>
  <c r="L54" i="26"/>
  <c r="K58" i="26"/>
  <c r="K72" i="26"/>
  <c r="I25" i="26"/>
  <c r="G25" i="26" s="1"/>
  <c r="H25" i="26" s="1"/>
  <c r="I54" i="26"/>
  <c r="G59" i="26"/>
  <c r="H59" i="26" s="1"/>
  <c r="I58" i="26"/>
  <c r="G58" i="26" s="1"/>
  <c r="H58" i="26" s="1"/>
  <c r="J15" i="26"/>
  <c r="J25" i="26"/>
  <c r="L82" i="26"/>
  <c r="L97" i="26" s="1"/>
  <c r="J52" i="26" l="1"/>
  <c r="J41" i="26" s="1"/>
  <c r="L98" i="26"/>
  <c r="L72" i="26"/>
  <c r="L53" i="26"/>
  <c r="K53" i="26"/>
  <c r="K52" i="26" s="1"/>
  <c r="K41" i="26" s="1"/>
  <c r="K31" i="26" s="1"/>
  <c r="K97" i="26" s="1"/>
  <c r="K98" i="26" s="1"/>
  <c r="I14" i="26"/>
  <c r="G14" i="26" s="1"/>
  <c r="H14" i="26" s="1"/>
  <c r="J14" i="26"/>
  <c r="H42" i="26"/>
  <c r="I72" i="26"/>
  <c r="G72" i="26" s="1"/>
  <c r="H72" i="26" s="1"/>
  <c r="I64" i="26"/>
  <c r="G64" i="26" s="1"/>
  <c r="H64" i="26" s="1"/>
  <c r="G54" i="26"/>
  <c r="H54" i="26" s="1"/>
  <c r="J31" i="26"/>
  <c r="J97" i="26" s="1"/>
  <c r="G82" i="26"/>
  <c r="H82" i="26" s="1"/>
  <c r="L52" i="26" l="1"/>
  <c r="J98" i="26"/>
  <c r="G53" i="26"/>
  <c r="H53" i="26" s="1"/>
  <c r="I52" i="26"/>
  <c r="I41" i="26" s="1"/>
  <c r="G52" i="26" l="1"/>
  <c r="H52" i="26" s="1"/>
  <c r="G41" i="26"/>
  <c r="H41" i="26" l="1"/>
  <c r="I31" i="26"/>
  <c r="G31" i="26" l="1"/>
  <c r="H31" i="26" s="1"/>
  <c r="I97" i="26"/>
  <c r="I98" i="26" l="1"/>
  <c r="G98" i="26" s="1"/>
  <c r="H98" i="26" s="1"/>
  <c r="G97" i="26"/>
  <c r="H97" i="26" s="1"/>
</calcChain>
</file>

<file path=xl/sharedStrings.xml><?xml version="1.0" encoding="utf-8"?>
<sst xmlns="http://schemas.openxmlformats.org/spreadsheetml/2006/main" count="187" uniqueCount="173">
  <si>
    <t>УЧЕБНЫЙ ПЛАН</t>
  </si>
  <si>
    <t>Индекс</t>
  </si>
  <si>
    <t>Распределение по семестрам</t>
  </si>
  <si>
    <t>Максим учебная нагрузка студента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</si>
  <si>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</si>
  <si>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</si>
  <si>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семетрам</t>
  </si>
  <si>
    <t>1 курс</t>
  </si>
  <si>
    <t>2 курс</t>
  </si>
  <si>
    <t>3 курс</t>
  </si>
  <si>
    <t>4 курс</t>
  </si>
  <si>
    <t>Экзамены</t>
  </si>
  <si>
    <t>Курс. Раб.</t>
  </si>
  <si>
    <t>Зачеты</t>
  </si>
  <si>
    <t>Контр. Работы</t>
  </si>
  <si>
    <t>в том числе</t>
  </si>
  <si>
    <t>Семестр</t>
  </si>
  <si>
    <t>Всего</t>
  </si>
  <si>
    <t>Груп.</t>
  </si>
  <si>
    <t>М/груп.</t>
  </si>
  <si>
    <t>Инд.</t>
  </si>
  <si>
    <t>Количество недель в семестре</t>
  </si>
  <si>
    <t>ОД.00</t>
  </si>
  <si>
    <t>ОД.01</t>
  </si>
  <si>
    <t>Иностранный язык</t>
  </si>
  <si>
    <t>Математика и информатика</t>
  </si>
  <si>
    <t>Естествознание</t>
  </si>
  <si>
    <t>География</t>
  </si>
  <si>
    <t>Физическая культура</t>
  </si>
  <si>
    <t>Русский язык</t>
  </si>
  <si>
    <t>Литература</t>
  </si>
  <si>
    <t>ОД.02</t>
  </si>
  <si>
    <t>История мировой культуры</t>
  </si>
  <si>
    <t xml:space="preserve">История </t>
  </si>
  <si>
    <t>История культуры Курского края</t>
  </si>
  <si>
    <t>Недельная нагрузка студента по циклу</t>
  </si>
  <si>
    <t>ОГСЭ.00</t>
  </si>
  <si>
    <t>Основы философии</t>
  </si>
  <si>
    <t>История</t>
  </si>
  <si>
    <t>Психология общения</t>
  </si>
  <si>
    <t xml:space="preserve">Этика </t>
  </si>
  <si>
    <t>П.00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</si>
  <si>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</si>
  <si>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</si>
  <si>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</si>
  <si>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</si>
  <si>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</si>
  <si>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</si>
  <si>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Недельная нагрузка студента по модулю</t>
  </si>
  <si>
    <t>ПМ.О2</t>
  </si>
  <si>
    <t>Педагогическая деятельность</t>
  </si>
  <si>
    <t>Педагогические основы преподавания творческих дисциплин</t>
  </si>
  <si>
    <t>Учебно-методическое обеспечение учебного процесса</t>
  </si>
  <si>
    <t>Методика работы с творческим коллективом</t>
  </si>
  <si>
    <t>ПМ.03</t>
  </si>
  <si>
    <t>УП.00</t>
  </si>
  <si>
    <t>Учебная практика</t>
  </si>
  <si>
    <t>ПП.00</t>
  </si>
  <si>
    <t>Производственная практика (по профилю специальности)</t>
  </si>
  <si>
    <t>ПДП.00</t>
  </si>
  <si>
    <t>ГИА. 00</t>
  </si>
  <si>
    <t>ГИА. 01</t>
  </si>
  <si>
    <t>Подготовка выпускной квалификационной работы</t>
  </si>
  <si>
    <t>1н</t>
  </si>
  <si>
    <t>ГИА. 02</t>
  </si>
  <si>
    <t>ГИА. 03</t>
  </si>
  <si>
    <t>Изучаемых дисциплин и междисциплинарных курсов</t>
  </si>
  <si>
    <t>Зачетов</t>
  </si>
  <si>
    <t>Экзаменов</t>
  </si>
  <si>
    <t xml:space="preserve">Недельная нагрузка студента </t>
  </si>
  <si>
    <t>Профильные учебные дисциплины</t>
  </si>
  <si>
    <t>Народная музыкальная культура</t>
  </si>
  <si>
    <t>Музыкальная литература (зарубежная и отечественная)</t>
  </si>
  <si>
    <t>Сольфеджио</t>
  </si>
  <si>
    <t>Музыкальная грамота</t>
  </si>
  <si>
    <t>Элементарная теория музыки</t>
  </si>
  <si>
    <t>Гармония</t>
  </si>
  <si>
    <t>Анализ музыкальных произведений</t>
  </si>
  <si>
    <t>Музыкальная информатика</t>
  </si>
  <si>
    <t>Исполнительская деятельность</t>
  </si>
  <si>
    <t>Основы сценической подготовки</t>
  </si>
  <si>
    <t>Актерское мастерство</t>
  </si>
  <si>
    <t>Основы народной хореографии</t>
  </si>
  <si>
    <t>Методика преподавания народно-хоровых  дисциплин</t>
  </si>
  <si>
    <t>Организационная деятельность</t>
  </si>
  <si>
    <t>Дирижирование, чтение хоровых и ансамблевых партитур</t>
  </si>
  <si>
    <t xml:space="preserve">Дирижирование </t>
  </si>
  <si>
    <t>Чтение хоровых и ансамблевых партитур</t>
  </si>
  <si>
    <t>Областные певческие стили, расшифровка и аранжировка народной песни.</t>
  </si>
  <si>
    <t xml:space="preserve">Областные певческие стили </t>
  </si>
  <si>
    <t>Расшифровка народной песни</t>
  </si>
  <si>
    <t>Аранжировка народной песни</t>
  </si>
  <si>
    <t>Организация управленческой и творческой деятельности</t>
  </si>
  <si>
    <t>Хоровой класс</t>
  </si>
  <si>
    <t>Ансамблевое исполнительство</t>
  </si>
  <si>
    <t>2н</t>
  </si>
  <si>
    <t xml:space="preserve"> </t>
  </si>
  <si>
    <t>Хоровое  и ансамблевое пение</t>
  </si>
  <si>
    <t>Хоровое пение</t>
  </si>
  <si>
    <t>Постановка голоса</t>
  </si>
  <si>
    <t>1-8</t>
  </si>
  <si>
    <t>Квалификации: Артист -вокалист,  преподаватель, руководитель народного коллектива</t>
  </si>
  <si>
    <t>Изучение народных инструментов</t>
  </si>
  <si>
    <t>МДК.01.01.</t>
  </si>
  <si>
    <t>МДК.01.02.</t>
  </si>
  <si>
    <t>МДК.02.01.</t>
  </si>
  <si>
    <t>МДК.02.02.</t>
  </si>
  <si>
    <t>Сольное и хоровое пение ( мелкогрупповые)</t>
  </si>
  <si>
    <t>МДК.01.03.</t>
  </si>
  <si>
    <t>ОД.01.01.</t>
  </si>
  <si>
    <t>ОД.01.02.</t>
  </si>
  <si>
    <t>ОД.01.03.</t>
  </si>
  <si>
    <t>ОД.01.04.</t>
  </si>
  <si>
    <t>ОД.01.05.</t>
  </si>
  <si>
    <t>ОД.01.06.</t>
  </si>
  <si>
    <t>ОД.01.07.</t>
  </si>
  <si>
    <t>ОД.01.08.</t>
  </si>
  <si>
    <t>ОД.02.01.</t>
  </si>
  <si>
    <t>ОД.02.02.</t>
  </si>
  <si>
    <t>ОД.02.03.</t>
  </si>
  <si>
    <t>ОД.02.04.</t>
  </si>
  <si>
    <t>ОГСЭ.02.</t>
  </si>
  <si>
    <t>ОГСЭ.03.</t>
  </si>
  <si>
    <t>ОГСЭ.04.</t>
  </si>
  <si>
    <t>ОГСЭ.05.</t>
  </si>
  <si>
    <t>ОГСЭ.06.</t>
  </si>
  <si>
    <t>ОГСЭ.07.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</si>
  <si>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</si>
  <si>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</si>
  <si>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</si>
  <si>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</si>
  <si>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</si>
  <si>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</si>
  <si>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</si>
  <si>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</si>
  <si>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УП.01.</t>
  </si>
  <si>
    <t>УП.02.</t>
  </si>
  <si>
    <t>УП.03.</t>
  </si>
  <si>
    <t>УП.04.</t>
  </si>
  <si>
    <t>5н</t>
  </si>
  <si>
    <t>4н</t>
  </si>
  <si>
    <t>5678</t>
  </si>
  <si>
    <t>ОГСЭ.01.</t>
  </si>
  <si>
    <t>Основы безопасности жизнедеятельности</t>
  </si>
  <si>
    <t>Обществознание</t>
  </si>
  <si>
    <t xml:space="preserve"> Преддипломная практика</t>
  </si>
  <si>
    <t>ПП.01</t>
  </si>
  <si>
    <t>ПП.02</t>
  </si>
  <si>
    <t>МДК.03.01.01</t>
  </si>
  <si>
    <t>МДК.03.01.02</t>
  </si>
  <si>
    <t>МДК.03.01.03</t>
  </si>
  <si>
    <t>Общий гуманитарный и социально-экономический учебный цикл</t>
  </si>
  <si>
    <t>Профессиональный учебный цикл</t>
  </si>
  <si>
    <t>Защита выпускной квалификационной работы (дипломная работа) – «Исполнение концертной программы с участием в ансамблевых и хоровых номерах»</t>
  </si>
  <si>
    <t>Государственная итоговая аттестация</t>
  </si>
  <si>
    <t>Государственный экзамен по профессиональному модулю"Педагогическая деятельность"</t>
  </si>
  <si>
    <t>Наименование дисциплин, профессиональных модулей, междисциплинарных курсов</t>
  </si>
  <si>
    <t xml:space="preserve">Исполнительская практика   </t>
  </si>
  <si>
    <t xml:space="preserve">Педагогическая  практика </t>
  </si>
  <si>
    <t xml:space="preserve">по специальности  53.02.05 Сольное и хоровое народное пение </t>
  </si>
  <si>
    <t>Общеобразовательный учебный цикл</t>
  </si>
  <si>
    <t>Учебные дисциплины</t>
  </si>
  <si>
    <t>Обязательная часть учебных  циклов ППССЗ</t>
  </si>
  <si>
    <t>Всего часов обучения по циклам ППССЗ</t>
  </si>
  <si>
    <t>приложение 2</t>
  </si>
  <si>
    <t>Всего часов обучения по циклам ППССЗ, включая  компонент среднего общего образования</t>
  </si>
  <si>
    <t xml:space="preserve">Народное творчество и фольклорные традиции  </t>
  </si>
  <si>
    <r>
      <rPr>
        <vertAlign val="superscript"/>
        <sz val="10"/>
        <rFont val="Arial Narrow"/>
        <family val="2"/>
        <charset val="204"/>
      </rPr>
      <t>1</t>
    </r>
    <r>
      <rPr>
        <sz val="10"/>
        <rFont val="Arial Narrow"/>
        <family val="2"/>
        <charset val="204"/>
      </rPr>
      <t>Ансамблевое пение</t>
    </r>
  </si>
  <si>
    <r>
      <rPr>
        <vertAlign val="superscript"/>
        <sz val="10"/>
        <rFont val="Arial Narrow"/>
        <family val="2"/>
        <charset val="204"/>
      </rPr>
      <t>2</t>
    </r>
    <r>
      <rPr>
        <sz val="10"/>
        <rFont val="Arial Narrow"/>
        <family val="2"/>
        <charset val="204"/>
      </rPr>
      <t>Фортепиано и чтение с листа</t>
    </r>
  </si>
  <si>
    <r>
      <rPr>
        <vertAlign val="superscript"/>
        <sz val="10"/>
        <rFont val="Arial Narrow"/>
        <family val="2"/>
        <charset val="204"/>
      </rPr>
      <t>2</t>
    </r>
    <r>
      <rPr>
        <sz val="10"/>
        <rFont val="Arial Narrow"/>
        <family val="2"/>
        <charset val="204"/>
      </rPr>
      <t>Сольное и хоровое пение, в том числе учебная практика по педагогической работе (индивидуальные)</t>
    </r>
  </si>
  <si>
    <r>
      <rPr>
        <vertAlign val="super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ОД.01.09.</t>
    </r>
  </si>
  <si>
    <t>Основы психологии и педагогики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</si>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</sst>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Arial Narrow"/>
      <family val="2"/>
      <charset val="204"/>
    </font>
    <font>
      <vertAlign val="superscript"/>
      <sz val="10"/>
      <name val="Arial Narrow"/>
      <family val="2"/>
      <charset val="204"/>
    </font>
    <font>
      <vertAlign val="superscript"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0" xfId="0" applyFont="1"/>
    <xf numFmtId="0" fontId="2" fillId="0" borderId="6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top"/>
    </xf>
    <xf numFmtId="0" fontId="3" fillId="0" borderId="52" xfId="0" applyFont="1" applyBorder="1" applyAlignment="1">
      <alignment vertical="top" wrapText="1"/>
    </xf>
    <xf numFmtId="0" fontId="2" fillId="0" borderId="6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8" fillId="0" borderId="65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top"/>
    </xf>
    <xf numFmtId="0" fontId="9" fillId="0" borderId="5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3" fillId="0" borderId="52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top"/>
    </xf>
    <xf numFmtId="0" fontId="9" fillId="0" borderId="54" xfId="0" applyFont="1" applyBorder="1" applyAlignment="1">
      <alignment horizontal="left" vertical="top"/>
    </xf>
    <xf numFmtId="0" fontId="2" fillId="0" borderId="5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9" fillId="0" borderId="65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/>
    </xf>
    <xf numFmtId="0" fontId="9" fillId="0" borderId="5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center" vertical="center"/>
    </xf>
    <xf numFmtId="0" fontId="3" fillId="0" borderId="63" xfId="0" applyFont="1" applyBorder="1" applyAlignment="1">
      <alignment horizontal="left" vertical="top"/>
    </xf>
    <xf numFmtId="0" fontId="1" fillId="0" borderId="56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" xfId="0" applyFont="1" applyBorder="1" applyAlignment="1">
      <alignment vertical="top"/>
    </xf>
    <xf numFmtId="0" fontId="9" fillId="0" borderId="65" xfId="0" applyFont="1" applyBorder="1" applyAlignment="1">
      <alignment vertical="top"/>
    </xf>
    <xf numFmtId="0" fontId="1" fillId="0" borderId="5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" fillId="0" borderId="23" xfId="0" applyFont="1" applyBorder="1" applyAlignment="1">
      <alignment vertical="top"/>
    </xf>
    <xf numFmtId="0" fontId="9" fillId="0" borderId="52" xfId="0" applyFont="1" applyBorder="1" applyAlignment="1">
      <alignment vertical="top"/>
    </xf>
    <xf numFmtId="0" fontId="4" fillId="0" borderId="1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left" vertical="center"/>
    </xf>
    <xf numFmtId="49" fontId="10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62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9" fillId="0" borderId="52" xfId="0" applyFont="1" applyBorder="1" applyAlignment="1">
      <alignment vertical="top" wrapText="1"/>
    </xf>
    <xf numFmtId="0" fontId="9" fillId="0" borderId="65" xfId="0" applyFont="1" applyBorder="1" applyAlignment="1">
      <alignment horizontal="left" vertical="top" wrapText="1"/>
    </xf>
    <xf numFmtId="0" fontId="9" fillId="0" borderId="52" xfId="0" applyFont="1" applyBorder="1" applyAlignment="1">
      <alignment horizontal="left" vertical="center" wrapText="1"/>
    </xf>
    <xf numFmtId="1" fontId="2" fillId="0" borderId="19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0" fontId="9" fillId="0" borderId="63" xfId="0" applyFont="1" applyBorder="1" applyAlignment="1">
      <alignment horizontal="left" vertical="top"/>
    </xf>
    <xf numFmtId="49" fontId="1" fillId="0" borderId="4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9" fillId="0" borderId="13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top"/>
    </xf>
    <xf numFmtId="0" fontId="3" fillId="0" borderId="24" xfId="0" applyFont="1" applyBorder="1" applyAlignment="1">
      <alignment vertical="top" wrapText="1"/>
    </xf>
    <xf numFmtId="0" fontId="1" fillId="0" borderId="52" xfId="0" applyFont="1" applyBorder="1" applyAlignment="1">
      <alignment horizontal="left" vertical="top"/>
    </xf>
    <xf numFmtId="0" fontId="9" fillId="0" borderId="24" xfId="0" applyFont="1" applyBorder="1" applyAlignment="1">
      <alignment vertical="top" wrapText="1"/>
    </xf>
    <xf numFmtId="0" fontId="1" fillId="0" borderId="33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top"/>
    </xf>
    <xf numFmtId="0" fontId="9" fillId="0" borderId="46" xfId="0" applyFont="1" applyBorder="1" applyAlignment="1">
      <alignment vertical="top" wrapText="1"/>
    </xf>
    <xf numFmtId="0" fontId="2" fillId="0" borderId="17" xfId="0" applyFont="1" applyBorder="1" applyAlignment="1">
      <alignment horizontal="left" vertical="top"/>
    </xf>
    <xf numFmtId="0" fontId="3" fillId="0" borderId="29" xfId="0" applyFont="1" applyBorder="1" applyAlignment="1">
      <alignment vertical="top" wrapText="1"/>
    </xf>
    <xf numFmtId="0" fontId="2" fillId="0" borderId="27" xfId="0" applyFont="1" applyBorder="1" applyAlignment="1">
      <alignment horizontal="left" vertical="top"/>
    </xf>
    <xf numFmtId="0" fontId="3" fillId="0" borderId="64" xfId="0" applyFont="1" applyBorder="1" applyAlignment="1">
      <alignment vertical="top" wrapText="1"/>
    </xf>
    <xf numFmtId="0" fontId="9" fillId="0" borderId="19" xfId="0" applyFont="1" applyBorder="1" applyAlignment="1">
      <alignment horizontal="left" vertical="top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18" xfId="0" applyFont="1" applyBorder="1"/>
    <xf numFmtId="0" fontId="2" fillId="0" borderId="0" xfId="0" applyFont="1" applyAlignment="1">
      <alignment horizontal="center"/>
    </xf>
    <xf numFmtId="49" fontId="1" fillId="0" borderId="5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/>
    </xf>
    <xf numFmtId="0" fontId="1" fillId="0" borderId="6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5" fillId="0" borderId="28" xfId="0" applyFont="1" applyBorder="1"/>
    <xf numFmtId="0" fontId="5" fillId="0" borderId="19" xfId="0" applyFont="1" applyBorder="1"/>
    <xf numFmtId="0" fontId="2" fillId="0" borderId="5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top"/>
    </xf>
    <xf numFmtId="49" fontId="8" fillId="0" borderId="18" xfId="0" applyNumberFormat="1" applyFont="1" applyBorder="1" applyAlignment="1">
      <alignment horizontal="center" vertical="center"/>
    </xf>
    <xf numFmtId="0" fontId="9" fillId="0" borderId="6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6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35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69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2" fillId="0" borderId="32" xfId="0" applyFont="1" applyBorder="1" applyAlignment="1">
      <alignment horizontal="center" vertical="center" textRotation="90"/>
    </xf>
    <xf numFmtId="0" fontId="2" fillId="0" borderId="7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1"/>
  <sheetViews>
    <sheetView tabSelected="1" workbookViewId="0">
      <selection activeCell="A54" sqref="A54:XFD54"/>
    </sheetView>
  </sheetViews>
  <sheetFormatPr defaultRowHeight="15" x14ac:dyDescent="0.25"/>
  <cols>
    <col min="1" max="1" width="12.7109375" style="28" customWidth="1"/>
    <col min="2" max="2" width="38.42578125" style="28" customWidth="1"/>
    <col min="3" max="3" width="6.7109375" style="28" customWidth="1"/>
    <col min="4" max="4" width="0.140625" style="28" customWidth="1"/>
    <col min="5" max="5" width="6.42578125" style="28" customWidth="1"/>
    <col min="6" max="6" width="6.7109375" style="28" hidden="1" customWidth="1"/>
    <col min="7" max="8" width="6.7109375" style="28" customWidth="1"/>
    <col min="9" max="9" width="10.140625" style="28" customWidth="1"/>
    <col min="10" max="12" width="6.7109375" style="28" customWidth="1"/>
    <col min="13" max="20" width="5.7109375" style="28" customWidth="1"/>
    <col min="21" max="16384" width="9.140625" style="28"/>
  </cols>
  <sheetData>
    <row r="1" spans="1:20" x14ac:dyDescent="0.25">
      <c r="R1" s="28" t="s">
        <v>164</v>
      </c>
    </row>
    <row r="2" spans="1:20" ht="18.75" x14ac:dyDescent="0.3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 ht="18.75" x14ac:dyDescent="0.3">
      <c r="A3" s="175" t="s">
        <v>159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0" ht="18.75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0" ht="15.75" customHeight="1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</row>
    <row r="6" spans="1:20" ht="19.5" thickBot="1" x14ac:dyDescent="0.3">
      <c r="A6" s="177" t="s">
        <v>101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</row>
    <row r="7" spans="1:20" ht="15.75" customHeight="1" x14ac:dyDescent="0.25">
      <c r="A7" s="159" t="s">
        <v>1</v>
      </c>
      <c r="B7" s="162" t="s">
        <v>156</v>
      </c>
      <c r="C7" s="171" t="s">
        <v>2</v>
      </c>
      <c r="D7" s="172"/>
      <c r="E7" s="172"/>
      <c r="F7" s="139"/>
      <c r="G7" s="165" t="s">
        <v>3</v>
      </c>
      <c r="H7" s="168" t="s">
        <v>4</v>
      </c>
      <c r="I7" s="172" t="s">
        <v>5</v>
      </c>
      <c r="J7" s="172"/>
      <c r="K7" s="172"/>
      <c r="L7" s="178"/>
      <c r="M7" s="180" t="s">
        <v>6</v>
      </c>
      <c r="N7" s="181"/>
      <c r="O7" s="181"/>
      <c r="P7" s="181"/>
      <c r="Q7" s="181"/>
      <c r="R7" s="181"/>
      <c r="S7" s="181"/>
      <c r="T7" s="182"/>
    </row>
    <row r="8" spans="1:20" ht="15.75" x14ac:dyDescent="0.25">
      <c r="A8" s="160"/>
      <c r="B8" s="163"/>
      <c r="C8" s="173"/>
      <c r="D8" s="174"/>
      <c r="E8" s="174"/>
      <c r="F8" s="140"/>
      <c r="G8" s="166"/>
      <c r="H8" s="169"/>
      <c r="I8" s="174"/>
      <c r="J8" s="174"/>
      <c r="K8" s="174"/>
      <c r="L8" s="179"/>
      <c r="M8" s="183" t="s">
        <v>7</v>
      </c>
      <c r="N8" s="184"/>
      <c r="O8" s="184" t="s">
        <v>8</v>
      </c>
      <c r="P8" s="184"/>
      <c r="Q8" s="184" t="s">
        <v>9</v>
      </c>
      <c r="R8" s="184"/>
      <c r="S8" s="184" t="s">
        <v>10</v>
      </c>
      <c r="T8" s="185"/>
    </row>
    <row r="9" spans="1:20" ht="16.5" thickBot="1" x14ac:dyDescent="0.3">
      <c r="A9" s="160"/>
      <c r="B9" s="163"/>
      <c r="C9" s="193" t="s">
        <v>11</v>
      </c>
      <c r="D9" s="196" t="s">
        <v>12</v>
      </c>
      <c r="E9" s="196" t="s">
        <v>13</v>
      </c>
      <c r="F9" s="199" t="s">
        <v>14</v>
      </c>
      <c r="G9" s="166"/>
      <c r="H9" s="169"/>
      <c r="I9" s="200" t="s">
        <v>15</v>
      </c>
      <c r="J9" s="200"/>
      <c r="K9" s="200"/>
      <c r="L9" s="201"/>
      <c r="M9" s="183" t="s">
        <v>16</v>
      </c>
      <c r="N9" s="184"/>
      <c r="O9" s="184"/>
      <c r="P9" s="184"/>
      <c r="Q9" s="184"/>
      <c r="R9" s="184"/>
      <c r="S9" s="184"/>
      <c r="T9" s="185"/>
    </row>
    <row r="10" spans="1:20" ht="15.75" x14ac:dyDescent="0.25">
      <c r="A10" s="160"/>
      <c r="B10" s="163"/>
      <c r="C10" s="194"/>
      <c r="D10" s="197"/>
      <c r="E10" s="197"/>
      <c r="F10" s="169"/>
      <c r="G10" s="166"/>
      <c r="H10" s="169"/>
      <c r="I10" s="202" t="s">
        <v>17</v>
      </c>
      <c r="J10" s="205" t="s">
        <v>18</v>
      </c>
      <c r="K10" s="205" t="s">
        <v>19</v>
      </c>
      <c r="L10" s="206" t="s">
        <v>20</v>
      </c>
      <c r="M10" s="6">
        <v>1</v>
      </c>
      <c r="N10" s="5">
        <v>2</v>
      </c>
      <c r="O10" s="6">
        <v>3</v>
      </c>
      <c r="P10" s="5">
        <v>4</v>
      </c>
      <c r="Q10" s="6">
        <v>5</v>
      </c>
      <c r="R10" s="7">
        <v>6</v>
      </c>
      <c r="S10" s="1">
        <v>7</v>
      </c>
      <c r="T10" s="5">
        <v>8</v>
      </c>
    </row>
    <row r="11" spans="1:20" ht="16.5" thickBot="1" x14ac:dyDescent="0.3">
      <c r="A11" s="160"/>
      <c r="B11" s="163"/>
      <c r="C11" s="194"/>
      <c r="D11" s="197"/>
      <c r="E11" s="197"/>
      <c r="F11" s="169"/>
      <c r="G11" s="166"/>
      <c r="H11" s="169"/>
      <c r="I11" s="203"/>
      <c r="J11" s="197"/>
      <c r="K11" s="197"/>
      <c r="L11" s="207"/>
      <c r="M11" s="186" t="s">
        <v>21</v>
      </c>
      <c r="N11" s="187"/>
      <c r="O11" s="187"/>
      <c r="P11" s="187"/>
      <c r="Q11" s="187"/>
      <c r="R11" s="187"/>
      <c r="S11" s="187"/>
      <c r="T11" s="188"/>
    </row>
    <row r="12" spans="1:20" ht="16.5" thickBot="1" x14ac:dyDescent="0.3">
      <c r="A12" s="161"/>
      <c r="B12" s="164"/>
      <c r="C12" s="195"/>
      <c r="D12" s="198"/>
      <c r="E12" s="198"/>
      <c r="F12" s="170"/>
      <c r="G12" s="167"/>
      <c r="H12" s="170"/>
      <c r="I12" s="204"/>
      <c r="J12" s="198"/>
      <c r="K12" s="198"/>
      <c r="L12" s="208"/>
      <c r="M12" s="34">
        <v>17</v>
      </c>
      <c r="N12" s="35">
        <v>21</v>
      </c>
      <c r="O12" s="36">
        <v>16</v>
      </c>
      <c r="P12" s="37">
        <v>20</v>
      </c>
      <c r="Q12" s="34">
        <v>16</v>
      </c>
      <c r="R12" s="35">
        <v>20</v>
      </c>
      <c r="S12" s="36">
        <v>16</v>
      </c>
      <c r="T12" s="35">
        <v>17</v>
      </c>
    </row>
    <row r="13" spans="1:20" ht="16.5" thickBot="1" x14ac:dyDescent="0.3">
      <c r="A13" s="38">
        <v>1</v>
      </c>
      <c r="B13" s="39">
        <v>2</v>
      </c>
      <c r="C13" s="40">
        <v>3</v>
      </c>
      <c r="D13" s="41">
        <v>4</v>
      </c>
      <c r="E13" s="41">
        <v>4</v>
      </c>
      <c r="F13" s="42">
        <v>6</v>
      </c>
      <c r="G13" s="43">
        <v>5</v>
      </c>
      <c r="H13" s="44">
        <v>6</v>
      </c>
      <c r="I13" s="40">
        <v>7</v>
      </c>
      <c r="J13" s="42">
        <v>8</v>
      </c>
      <c r="K13" s="43">
        <v>9</v>
      </c>
      <c r="L13" s="42">
        <v>10</v>
      </c>
      <c r="M13" s="43">
        <v>11</v>
      </c>
      <c r="N13" s="44">
        <v>12</v>
      </c>
      <c r="O13" s="40">
        <v>13</v>
      </c>
      <c r="P13" s="42">
        <v>14</v>
      </c>
      <c r="Q13" s="43">
        <v>15</v>
      </c>
      <c r="R13" s="44">
        <v>16</v>
      </c>
      <c r="S13" s="40">
        <v>17</v>
      </c>
      <c r="T13" s="42">
        <v>18</v>
      </c>
    </row>
    <row r="14" spans="1:20" ht="16.5" x14ac:dyDescent="0.25">
      <c r="A14" s="45" t="s">
        <v>22</v>
      </c>
      <c r="B14" s="46" t="s">
        <v>160</v>
      </c>
      <c r="C14" s="47"/>
      <c r="D14" s="48"/>
      <c r="E14" s="48"/>
      <c r="F14" s="49"/>
      <c r="G14" s="50">
        <f>ROUNDUP(1.5*I14,0)</f>
        <v>2106</v>
      </c>
      <c r="H14" s="51">
        <f>G14-I14</f>
        <v>702</v>
      </c>
      <c r="I14" s="19">
        <f>SUM(I15,I25)</f>
        <v>1404</v>
      </c>
      <c r="J14" s="20">
        <f>SUM(J15,J25)</f>
        <v>1404</v>
      </c>
      <c r="K14" s="20">
        <f t="shared" ref="K14:L14" si="0">SUM(K15,K25)</f>
        <v>0</v>
      </c>
      <c r="L14" s="21">
        <f t="shared" si="0"/>
        <v>0</v>
      </c>
      <c r="M14" s="52"/>
      <c r="N14" s="53"/>
      <c r="O14" s="47"/>
      <c r="P14" s="49"/>
      <c r="Q14" s="52"/>
      <c r="R14" s="53"/>
      <c r="S14" s="47"/>
      <c r="T14" s="49"/>
    </row>
    <row r="15" spans="1:20" ht="15.75" x14ac:dyDescent="0.25">
      <c r="A15" s="54" t="s">
        <v>23</v>
      </c>
      <c r="B15" s="55" t="s">
        <v>161</v>
      </c>
      <c r="C15" s="1"/>
      <c r="D15" s="9"/>
      <c r="E15" s="9"/>
      <c r="F15" s="5"/>
      <c r="G15" s="11">
        <f>ROUNDDOWN(1.5*I15,0)</f>
        <v>1213</v>
      </c>
      <c r="H15" s="12">
        <f t="shared" ref="H15:H72" si="1">G15-I15</f>
        <v>404</v>
      </c>
      <c r="I15" s="2">
        <f>SUM(I16:I24)</f>
        <v>809</v>
      </c>
      <c r="J15" s="22">
        <f t="shared" ref="J15:L15" si="2">SUM(J16:J24)</f>
        <v>809</v>
      </c>
      <c r="K15" s="22">
        <f t="shared" si="2"/>
        <v>0</v>
      </c>
      <c r="L15" s="10">
        <f t="shared" si="2"/>
        <v>0</v>
      </c>
      <c r="M15" s="6"/>
      <c r="N15" s="7"/>
      <c r="O15" s="1"/>
      <c r="P15" s="5"/>
      <c r="Q15" s="6"/>
      <c r="R15" s="7"/>
      <c r="S15" s="1"/>
      <c r="T15" s="5"/>
    </row>
    <row r="16" spans="1:20" ht="15.75" x14ac:dyDescent="0.25">
      <c r="A16" s="56" t="s">
        <v>109</v>
      </c>
      <c r="B16" s="8" t="s">
        <v>24</v>
      </c>
      <c r="C16" s="2"/>
      <c r="D16" s="22"/>
      <c r="E16" s="22">
        <v>3</v>
      </c>
      <c r="F16" s="10">
        <v>12</v>
      </c>
      <c r="G16" s="6">
        <v>159</v>
      </c>
      <c r="H16" s="7">
        <v>53</v>
      </c>
      <c r="I16" s="1">
        <v>106</v>
      </c>
      <c r="J16" s="9">
        <v>106</v>
      </c>
      <c r="K16" s="9"/>
      <c r="L16" s="5"/>
      <c r="M16" s="1">
        <v>2</v>
      </c>
      <c r="N16" s="5">
        <v>2</v>
      </c>
      <c r="O16" s="6">
        <v>2</v>
      </c>
      <c r="P16" s="7"/>
      <c r="Q16" s="1"/>
      <c r="R16" s="5"/>
      <c r="S16" s="1"/>
      <c r="T16" s="5"/>
    </row>
    <row r="17" spans="1:20" ht="15.75" x14ac:dyDescent="0.25">
      <c r="A17" s="56" t="s">
        <v>110</v>
      </c>
      <c r="B17" s="57" t="s">
        <v>144</v>
      </c>
      <c r="C17" s="2">
        <v>4</v>
      </c>
      <c r="D17" s="22"/>
      <c r="E17" s="22"/>
      <c r="F17" s="10">
        <v>3</v>
      </c>
      <c r="G17" s="6">
        <v>108</v>
      </c>
      <c r="H17" s="7">
        <v>36</v>
      </c>
      <c r="I17" s="1">
        <f t="shared" ref="I17:I20" si="3">SUM(J17:L17)</f>
        <v>72</v>
      </c>
      <c r="J17" s="9">
        <f t="shared" ref="J17:J20" si="4">SUM(M17*$M$12,N17*$N$12,O17*$O$12,P17*$P$12,Q17*$Q$12,R17*$R$12,S17*$S$12,T17*$T$12)</f>
        <v>72</v>
      </c>
      <c r="K17" s="9"/>
      <c r="L17" s="5"/>
      <c r="M17" s="1"/>
      <c r="N17" s="5"/>
      <c r="O17" s="6">
        <v>2</v>
      </c>
      <c r="P17" s="7">
        <v>2</v>
      </c>
      <c r="Q17" s="1"/>
      <c r="R17" s="5"/>
      <c r="S17" s="1"/>
      <c r="T17" s="5"/>
    </row>
    <row r="18" spans="1:20" ht="15.75" x14ac:dyDescent="0.25">
      <c r="A18" s="56" t="s">
        <v>111</v>
      </c>
      <c r="B18" s="8" t="s">
        <v>25</v>
      </c>
      <c r="C18" s="2">
        <v>3</v>
      </c>
      <c r="D18" s="22"/>
      <c r="E18" s="22">
        <v>1</v>
      </c>
      <c r="F18" s="10"/>
      <c r="G18" s="6">
        <v>159</v>
      </c>
      <c r="H18" s="24">
        <v>53</v>
      </c>
      <c r="I18" s="1">
        <v>106</v>
      </c>
      <c r="J18" s="9">
        <v>106</v>
      </c>
      <c r="K18" s="9"/>
      <c r="L18" s="5"/>
      <c r="M18" s="1">
        <v>2</v>
      </c>
      <c r="N18" s="5">
        <v>2</v>
      </c>
      <c r="O18" s="6">
        <v>2</v>
      </c>
      <c r="P18" s="7"/>
      <c r="Q18" s="1"/>
      <c r="R18" s="5"/>
      <c r="S18" s="1"/>
      <c r="T18" s="5"/>
    </row>
    <row r="19" spans="1:20" ht="15.75" x14ac:dyDescent="0.25">
      <c r="A19" s="56" t="s">
        <v>112</v>
      </c>
      <c r="B19" s="8" t="s">
        <v>26</v>
      </c>
      <c r="C19" s="2"/>
      <c r="D19" s="22"/>
      <c r="E19" s="22">
        <v>2</v>
      </c>
      <c r="F19" s="10">
        <v>1</v>
      </c>
      <c r="G19" s="26">
        <v>111</v>
      </c>
      <c r="H19" s="24">
        <v>37</v>
      </c>
      <c r="I19" s="1">
        <v>74</v>
      </c>
      <c r="J19" s="9">
        <v>74</v>
      </c>
      <c r="K19" s="9"/>
      <c r="L19" s="5"/>
      <c r="M19" s="1">
        <v>2</v>
      </c>
      <c r="N19" s="5">
        <v>2</v>
      </c>
      <c r="O19" s="6"/>
      <c r="P19" s="7"/>
      <c r="Q19" s="1"/>
      <c r="R19" s="5"/>
      <c r="S19" s="1"/>
      <c r="T19" s="5"/>
    </row>
    <row r="20" spans="1:20" ht="15.75" x14ac:dyDescent="0.25">
      <c r="A20" s="56" t="s">
        <v>113</v>
      </c>
      <c r="B20" s="8" t="s">
        <v>27</v>
      </c>
      <c r="C20" s="2"/>
      <c r="D20" s="22"/>
      <c r="E20" s="22">
        <v>3</v>
      </c>
      <c r="F20" s="10">
        <v>2</v>
      </c>
      <c r="G20" s="26">
        <v>79</v>
      </c>
      <c r="H20" s="24">
        <v>26</v>
      </c>
      <c r="I20" s="1">
        <f t="shared" si="3"/>
        <v>53</v>
      </c>
      <c r="J20" s="9">
        <f t="shared" si="4"/>
        <v>53</v>
      </c>
      <c r="K20" s="9"/>
      <c r="L20" s="5"/>
      <c r="M20" s="1"/>
      <c r="N20" s="5">
        <v>1</v>
      </c>
      <c r="O20" s="6">
        <v>2</v>
      </c>
      <c r="P20" s="7"/>
      <c r="Q20" s="1"/>
      <c r="R20" s="5"/>
      <c r="S20" s="1"/>
      <c r="T20" s="5"/>
    </row>
    <row r="21" spans="1:20" ht="15.75" x14ac:dyDescent="0.25">
      <c r="A21" s="56" t="s">
        <v>114</v>
      </c>
      <c r="B21" s="8" t="s">
        <v>28</v>
      </c>
      <c r="C21" s="2"/>
      <c r="D21" s="22"/>
      <c r="E21" s="22">
        <v>1234</v>
      </c>
      <c r="F21" s="10"/>
      <c r="G21" s="6">
        <v>219</v>
      </c>
      <c r="H21" s="7">
        <v>73</v>
      </c>
      <c r="I21" s="1">
        <v>146</v>
      </c>
      <c r="J21" s="9">
        <v>146</v>
      </c>
      <c r="K21" s="9"/>
      <c r="L21" s="5"/>
      <c r="M21" s="1">
        <v>2</v>
      </c>
      <c r="N21" s="5">
        <v>2</v>
      </c>
      <c r="O21" s="6">
        <v>2</v>
      </c>
      <c r="P21" s="7">
        <v>2</v>
      </c>
      <c r="Q21" s="1"/>
      <c r="R21" s="5"/>
      <c r="S21" s="1"/>
      <c r="T21" s="5"/>
    </row>
    <row r="22" spans="1:20" ht="15.75" x14ac:dyDescent="0.25">
      <c r="A22" s="56" t="s">
        <v>115</v>
      </c>
      <c r="B22" s="57" t="s">
        <v>143</v>
      </c>
      <c r="C22" s="2"/>
      <c r="D22" s="22"/>
      <c r="E22" s="22">
        <v>2</v>
      </c>
      <c r="F22" s="10">
        <v>1</v>
      </c>
      <c r="G22" s="6">
        <v>111</v>
      </c>
      <c r="H22" s="7">
        <v>37</v>
      </c>
      <c r="I22" s="1">
        <v>74</v>
      </c>
      <c r="J22" s="9">
        <v>74</v>
      </c>
      <c r="K22" s="9"/>
      <c r="L22" s="5"/>
      <c r="M22" s="1">
        <v>2</v>
      </c>
      <c r="N22" s="5">
        <v>2</v>
      </c>
      <c r="O22" s="6"/>
      <c r="P22" s="7"/>
      <c r="Q22" s="1"/>
      <c r="R22" s="5"/>
      <c r="S22" s="1"/>
      <c r="T22" s="5"/>
    </row>
    <row r="23" spans="1:20" ht="15.75" x14ac:dyDescent="0.25">
      <c r="A23" s="56" t="s">
        <v>116</v>
      </c>
      <c r="B23" s="8" t="s">
        <v>29</v>
      </c>
      <c r="C23" s="2">
        <v>2</v>
      </c>
      <c r="D23" s="22"/>
      <c r="E23" s="22"/>
      <c r="F23" s="10"/>
      <c r="G23" s="6">
        <v>111</v>
      </c>
      <c r="H23" s="24">
        <v>37</v>
      </c>
      <c r="I23" s="1">
        <v>74</v>
      </c>
      <c r="J23" s="9">
        <v>74</v>
      </c>
      <c r="K23" s="9"/>
      <c r="L23" s="5"/>
      <c r="M23" s="1">
        <v>2</v>
      </c>
      <c r="N23" s="5">
        <v>2</v>
      </c>
      <c r="O23" s="6"/>
      <c r="P23" s="7"/>
      <c r="Q23" s="1"/>
      <c r="R23" s="5"/>
      <c r="S23" s="1"/>
      <c r="T23" s="5"/>
    </row>
    <row r="24" spans="1:20" ht="15.75" customHeight="1" x14ac:dyDescent="0.25">
      <c r="A24" s="146" t="s">
        <v>170</v>
      </c>
      <c r="B24" s="8" t="s">
        <v>30</v>
      </c>
      <c r="C24" s="2">
        <v>2</v>
      </c>
      <c r="D24" s="22"/>
      <c r="E24" s="22">
        <v>3</v>
      </c>
      <c r="F24" s="10">
        <v>1</v>
      </c>
      <c r="G24" s="6">
        <v>156</v>
      </c>
      <c r="H24" s="7">
        <v>52</v>
      </c>
      <c r="I24" s="1">
        <v>104</v>
      </c>
      <c r="J24" s="9">
        <v>104</v>
      </c>
      <c r="K24" s="9"/>
      <c r="L24" s="5"/>
      <c r="M24" s="1">
        <v>2</v>
      </c>
      <c r="N24" s="5">
        <v>2</v>
      </c>
      <c r="O24" s="6">
        <v>2</v>
      </c>
      <c r="P24" s="7"/>
      <c r="Q24" s="1"/>
      <c r="R24" s="5"/>
      <c r="S24" s="1"/>
      <c r="T24" s="5"/>
    </row>
    <row r="25" spans="1:20" ht="15.75" x14ac:dyDescent="0.25">
      <c r="A25" s="54" t="s">
        <v>31</v>
      </c>
      <c r="B25" s="55" t="s">
        <v>70</v>
      </c>
      <c r="C25" s="2"/>
      <c r="D25" s="22"/>
      <c r="E25" s="22"/>
      <c r="F25" s="10"/>
      <c r="G25" s="11">
        <f>ROUNDUP(1.5*I25,0)</f>
        <v>893</v>
      </c>
      <c r="H25" s="12">
        <f t="shared" si="1"/>
        <v>298</v>
      </c>
      <c r="I25" s="2">
        <f>SUM(I26:I29)</f>
        <v>595</v>
      </c>
      <c r="J25" s="22">
        <f t="shared" ref="J25:L25" si="5">SUM(J26:J29)</f>
        <v>595</v>
      </c>
      <c r="K25" s="22">
        <f t="shared" si="5"/>
        <v>0</v>
      </c>
      <c r="L25" s="10">
        <f t="shared" si="5"/>
        <v>0</v>
      </c>
      <c r="M25" s="1"/>
      <c r="N25" s="5"/>
      <c r="O25" s="6"/>
      <c r="P25" s="7"/>
      <c r="Q25" s="1"/>
      <c r="R25" s="5"/>
      <c r="S25" s="1"/>
      <c r="T25" s="5"/>
    </row>
    <row r="26" spans="1:20" ht="15.75" x14ac:dyDescent="0.25">
      <c r="A26" s="56" t="s">
        <v>117</v>
      </c>
      <c r="B26" s="58" t="s">
        <v>32</v>
      </c>
      <c r="C26" s="2">
        <v>4</v>
      </c>
      <c r="D26" s="22"/>
      <c r="E26" s="22">
        <v>2</v>
      </c>
      <c r="F26" s="10">
        <v>13</v>
      </c>
      <c r="G26" s="6">
        <v>219</v>
      </c>
      <c r="H26" s="7">
        <v>73</v>
      </c>
      <c r="I26" s="1">
        <v>146</v>
      </c>
      <c r="J26" s="9">
        <v>146</v>
      </c>
      <c r="K26" s="9"/>
      <c r="L26" s="5"/>
      <c r="M26" s="1">
        <v>2</v>
      </c>
      <c r="N26" s="5">
        <v>2</v>
      </c>
      <c r="O26" s="6">
        <v>2</v>
      </c>
      <c r="P26" s="7">
        <v>2</v>
      </c>
      <c r="Q26" s="1"/>
      <c r="R26" s="5"/>
      <c r="S26" s="1"/>
      <c r="T26" s="5"/>
    </row>
    <row r="27" spans="1:20" ht="15.75" x14ac:dyDescent="0.25">
      <c r="A27" s="56" t="s">
        <v>118</v>
      </c>
      <c r="B27" s="58" t="s">
        <v>33</v>
      </c>
      <c r="C27" s="2">
        <v>3</v>
      </c>
      <c r="D27" s="22"/>
      <c r="E27" s="22">
        <v>1</v>
      </c>
      <c r="F27" s="10">
        <v>2</v>
      </c>
      <c r="G27" s="6">
        <v>183</v>
      </c>
      <c r="H27" s="7">
        <v>61</v>
      </c>
      <c r="I27" s="1">
        <v>122</v>
      </c>
      <c r="J27" s="9">
        <v>122</v>
      </c>
      <c r="K27" s="9"/>
      <c r="L27" s="5"/>
      <c r="M27" s="1">
        <v>3</v>
      </c>
      <c r="N27" s="5">
        <v>2</v>
      </c>
      <c r="O27" s="6">
        <v>2</v>
      </c>
      <c r="P27" s="7"/>
      <c r="Q27" s="1"/>
      <c r="R27" s="5"/>
      <c r="S27" s="1"/>
      <c r="T27" s="5"/>
    </row>
    <row r="28" spans="1:20" ht="15.75" x14ac:dyDescent="0.25">
      <c r="A28" s="56" t="s">
        <v>119</v>
      </c>
      <c r="B28" s="58" t="s">
        <v>71</v>
      </c>
      <c r="C28" s="2"/>
      <c r="D28" s="22"/>
      <c r="E28" s="22">
        <v>5</v>
      </c>
      <c r="F28" s="10">
        <v>4</v>
      </c>
      <c r="G28" s="6">
        <f t="shared" ref="G28:G85" si="6">1.5*I28</f>
        <v>108</v>
      </c>
      <c r="H28" s="7">
        <f t="shared" si="1"/>
        <v>36</v>
      </c>
      <c r="I28" s="1">
        <f t="shared" ref="I28" si="7">SUM(J28:L28)</f>
        <v>72</v>
      </c>
      <c r="J28" s="9">
        <f t="shared" ref="J28" si="8">SUM(M28*$M$12,N28*$N$12,O28*$O$12,P28*$P$12,Q28*$Q$12,R28*$R$12,S28*$S$12,T28*$T$12)</f>
        <v>72</v>
      </c>
      <c r="K28" s="9"/>
      <c r="L28" s="5"/>
      <c r="M28" s="1"/>
      <c r="N28" s="5"/>
      <c r="O28" s="1"/>
      <c r="P28" s="5">
        <v>2</v>
      </c>
      <c r="Q28" s="1">
        <v>2</v>
      </c>
      <c r="R28" s="5"/>
      <c r="S28" s="6"/>
      <c r="T28" s="5"/>
    </row>
    <row r="29" spans="1:20" ht="25.5" x14ac:dyDescent="0.25">
      <c r="A29" s="56" t="s">
        <v>120</v>
      </c>
      <c r="B29" s="59" t="s">
        <v>72</v>
      </c>
      <c r="C29" s="2">
        <v>46</v>
      </c>
      <c r="D29" s="22"/>
      <c r="E29" s="22">
        <v>2</v>
      </c>
      <c r="F29" s="10">
        <v>135</v>
      </c>
      <c r="G29" s="6">
        <v>383</v>
      </c>
      <c r="H29" s="7">
        <v>128</v>
      </c>
      <c r="I29" s="1">
        <v>255</v>
      </c>
      <c r="J29" s="9">
        <v>255</v>
      </c>
      <c r="K29" s="9"/>
      <c r="L29" s="5"/>
      <c r="M29" s="1">
        <v>2</v>
      </c>
      <c r="N29" s="5">
        <v>3</v>
      </c>
      <c r="O29" s="1">
        <v>2</v>
      </c>
      <c r="P29" s="5">
        <v>2</v>
      </c>
      <c r="Q29" s="1">
        <v>3</v>
      </c>
      <c r="R29" s="5">
        <v>2</v>
      </c>
      <c r="S29" s="6"/>
      <c r="T29" s="5"/>
    </row>
    <row r="30" spans="1:20" ht="12.75" customHeight="1" thickBot="1" x14ac:dyDescent="0.3">
      <c r="A30" s="60"/>
      <c r="B30" s="61" t="s">
        <v>35</v>
      </c>
      <c r="C30" s="62"/>
      <c r="D30" s="63"/>
      <c r="E30" s="63"/>
      <c r="F30" s="64"/>
      <c r="G30" s="65"/>
      <c r="H30" s="66"/>
      <c r="I30" s="18"/>
      <c r="J30" s="67"/>
      <c r="K30" s="67"/>
      <c r="L30" s="68"/>
      <c r="M30" s="65">
        <f t="shared" ref="M30:T30" si="9">SUM(M16:M24,M26:M29)</f>
        <v>21</v>
      </c>
      <c r="N30" s="66">
        <f t="shared" si="9"/>
        <v>22</v>
      </c>
      <c r="O30" s="18">
        <f t="shared" si="9"/>
        <v>18</v>
      </c>
      <c r="P30" s="68">
        <f t="shared" si="9"/>
        <v>10</v>
      </c>
      <c r="Q30" s="69">
        <f t="shared" si="9"/>
        <v>5</v>
      </c>
      <c r="R30" s="70">
        <f t="shared" si="9"/>
        <v>2</v>
      </c>
      <c r="S30" s="3">
        <f t="shared" si="9"/>
        <v>0</v>
      </c>
      <c r="T30" s="71">
        <f t="shared" si="9"/>
        <v>0</v>
      </c>
    </row>
    <row r="31" spans="1:20" ht="15.75" x14ac:dyDescent="0.25">
      <c r="A31" s="72"/>
      <c r="B31" s="73" t="s">
        <v>162</v>
      </c>
      <c r="C31" s="47"/>
      <c r="D31" s="48"/>
      <c r="E31" s="48"/>
      <c r="F31" s="49"/>
      <c r="G31" s="19">
        <f t="shared" si="6"/>
        <v>4590</v>
      </c>
      <c r="H31" s="74">
        <f t="shared" si="1"/>
        <v>1530</v>
      </c>
      <c r="I31" s="19">
        <f>SUM(I32,I41)</f>
        <v>3060</v>
      </c>
      <c r="J31" s="20">
        <f>SUM(J32,J41)</f>
        <v>554</v>
      </c>
      <c r="K31" s="20">
        <f>SUM(K32,K41)</f>
        <v>1726</v>
      </c>
      <c r="L31" s="21">
        <v>710</v>
      </c>
      <c r="M31" s="52"/>
      <c r="N31" s="53"/>
      <c r="O31" s="47"/>
      <c r="P31" s="53"/>
      <c r="Q31" s="47"/>
      <c r="R31" s="49"/>
      <c r="S31" s="52"/>
      <c r="T31" s="49"/>
    </row>
    <row r="32" spans="1:20" ht="25.5" x14ac:dyDescent="0.25">
      <c r="A32" s="54" t="s">
        <v>36</v>
      </c>
      <c r="B32" s="75" t="s">
        <v>151</v>
      </c>
      <c r="C32" s="1"/>
      <c r="D32" s="9"/>
      <c r="E32" s="9"/>
      <c r="F32" s="5"/>
      <c r="G32" s="11">
        <f>(FLOOR(1.5*I32,1))</f>
        <v>759</v>
      </c>
      <c r="H32" s="12">
        <v>253</v>
      </c>
      <c r="I32" s="2">
        <v>506</v>
      </c>
      <c r="J32" s="22">
        <v>220</v>
      </c>
      <c r="K32" s="22">
        <v>286</v>
      </c>
      <c r="L32" s="10">
        <f>SUM(L33:L39)</f>
        <v>0</v>
      </c>
      <c r="M32" s="6"/>
      <c r="N32" s="7"/>
      <c r="O32" s="1"/>
      <c r="P32" s="7"/>
      <c r="Q32" s="1"/>
      <c r="R32" s="5"/>
      <c r="S32" s="6"/>
      <c r="T32" s="5"/>
    </row>
    <row r="33" spans="1:20" ht="15" customHeight="1" x14ac:dyDescent="0.25">
      <c r="A33" s="56" t="s">
        <v>142</v>
      </c>
      <c r="B33" s="8" t="s">
        <v>37</v>
      </c>
      <c r="C33" s="1"/>
      <c r="D33" s="9"/>
      <c r="E33" s="22">
        <v>6</v>
      </c>
      <c r="F33" s="10">
        <v>5</v>
      </c>
      <c r="G33" s="6">
        <v>69</v>
      </c>
      <c r="H33" s="7">
        <v>17</v>
      </c>
      <c r="I33" s="1">
        <f>SUM(J33:L33)</f>
        <v>52</v>
      </c>
      <c r="J33" s="9">
        <f t="shared" ref="J33:J38" si="10">SUM(M33*$M$12,N33*$N$12,O33*$O$12,P33*$P$12,Q33*$Q$12,R33*$R$12,S33*$S$12,T33*$T$12)</f>
        <v>52</v>
      </c>
      <c r="K33" s="9"/>
      <c r="L33" s="5"/>
      <c r="M33" s="6"/>
      <c r="N33" s="5"/>
      <c r="O33" s="6"/>
      <c r="P33" s="7"/>
      <c r="Q33" s="1">
        <v>2</v>
      </c>
      <c r="R33" s="5">
        <v>1</v>
      </c>
      <c r="S33" s="1"/>
      <c r="T33" s="5"/>
    </row>
    <row r="34" spans="1:20" ht="15" customHeight="1" x14ac:dyDescent="0.25">
      <c r="A34" s="56" t="s">
        <v>121</v>
      </c>
      <c r="B34" s="8" t="s">
        <v>38</v>
      </c>
      <c r="C34" s="1"/>
      <c r="D34" s="9"/>
      <c r="E34" s="22">
        <v>5</v>
      </c>
      <c r="F34" s="10">
        <v>4</v>
      </c>
      <c r="G34" s="26">
        <v>69</v>
      </c>
      <c r="H34" s="24">
        <v>17</v>
      </c>
      <c r="I34" s="1">
        <f t="shared" ref="I34:I38" si="11">SUM(J34:L34)</f>
        <v>52</v>
      </c>
      <c r="J34" s="9">
        <f t="shared" si="10"/>
        <v>52</v>
      </c>
      <c r="K34" s="9"/>
      <c r="L34" s="5"/>
      <c r="M34" s="6"/>
      <c r="N34" s="5"/>
      <c r="O34" s="6"/>
      <c r="P34" s="7">
        <v>1</v>
      </c>
      <c r="Q34" s="1">
        <v>2</v>
      </c>
      <c r="R34" s="5"/>
      <c r="S34" s="1"/>
      <c r="T34" s="5"/>
    </row>
    <row r="35" spans="1:20" ht="15" customHeight="1" x14ac:dyDescent="0.25">
      <c r="A35" s="56" t="s">
        <v>122</v>
      </c>
      <c r="B35" s="8" t="s">
        <v>39</v>
      </c>
      <c r="C35" s="1"/>
      <c r="D35" s="9"/>
      <c r="E35" s="22">
        <v>6</v>
      </c>
      <c r="F35" s="10">
        <v>5</v>
      </c>
      <c r="G35" s="6">
        <v>68</v>
      </c>
      <c r="H35" s="7">
        <v>16</v>
      </c>
      <c r="I35" s="1">
        <f t="shared" si="11"/>
        <v>52</v>
      </c>
      <c r="J35" s="9">
        <f t="shared" si="10"/>
        <v>52</v>
      </c>
      <c r="K35" s="9"/>
      <c r="L35" s="5"/>
      <c r="M35" s="6"/>
      <c r="N35" s="5"/>
      <c r="O35" s="6"/>
      <c r="P35" s="7"/>
      <c r="Q35" s="1">
        <v>2</v>
      </c>
      <c r="R35" s="5">
        <v>1</v>
      </c>
      <c r="S35" s="1"/>
      <c r="T35" s="5"/>
    </row>
    <row r="36" spans="1:20" ht="15" customHeight="1" x14ac:dyDescent="0.25">
      <c r="A36" s="56" t="s">
        <v>123</v>
      </c>
      <c r="B36" s="8" t="s">
        <v>24</v>
      </c>
      <c r="C36" s="1"/>
      <c r="D36" s="9"/>
      <c r="E36" s="22">
        <v>48</v>
      </c>
      <c r="F36" s="76">
        <v>567</v>
      </c>
      <c r="G36" s="6">
        <v>189</v>
      </c>
      <c r="H36" s="7">
        <v>43</v>
      </c>
      <c r="I36" s="1">
        <v>146</v>
      </c>
      <c r="J36" s="9"/>
      <c r="K36" s="9">
        <v>146</v>
      </c>
      <c r="L36" s="5"/>
      <c r="M36" s="6"/>
      <c r="N36" s="5"/>
      <c r="O36" s="6"/>
      <c r="P36" s="7">
        <v>2</v>
      </c>
      <c r="Q36" s="1">
        <v>2</v>
      </c>
      <c r="R36" s="5">
        <v>2</v>
      </c>
      <c r="S36" s="1">
        <v>1</v>
      </c>
      <c r="T36" s="5">
        <v>1</v>
      </c>
    </row>
    <row r="37" spans="1:20" ht="15" customHeight="1" x14ac:dyDescent="0.25">
      <c r="A37" s="56" t="s">
        <v>124</v>
      </c>
      <c r="B37" s="8" t="s">
        <v>28</v>
      </c>
      <c r="C37" s="1"/>
      <c r="D37" s="9"/>
      <c r="E37" s="156" t="s">
        <v>141</v>
      </c>
      <c r="F37" s="10"/>
      <c r="G37" s="6">
        <v>280</v>
      </c>
      <c r="H37" s="7">
        <v>140</v>
      </c>
      <c r="I37" s="1">
        <v>140</v>
      </c>
      <c r="J37" s="9"/>
      <c r="K37" s="9">
        <v>140</v>
      </c>
      <c r="L37" s="5"/>
      <c r="M37" s="6"/>
      <c r="N37" s="5"/>
      <c r="O37" s="6"/>
      <c r="P37" s="7"/>
      <c r="Q37" s="1">
        <v>2</v>
      </c>
      <c r="R37" s="5">
        <v>2</v>
      </c>
      <c r="S37" s="1">
        <v>2</v>
      </c>
      <c r="T37" s="5">
        <v>2</v>
      </c>
    </row>
    <row r="38" spans="1:20" ht="15" customHeight="1" x14ac:dyDescent="0.25">
      <c r="A38" s="56" t="s">
        <v>125</v>
      </c>
      <c r="B38" s="8" t="s">
        <v>40</v>
      </c>
      <c r="C38" s="1"/>
      <c r="D38" s="9"/>
      <c r="E38" s="22">
        <v>3</v>
      </c>
      <c r="F38" s="10"/>
      <c r="G38" s="6">
        <v>42</v>
      </c>
      <c r="H38" s="7">
        <v>10</v>
      </c>
      <c r="I38" s="1">
        <f t="shared" si="11"/>
        <v>32</v>
      </c>
      <c r="J38" s="9">
        <f t="shared" si="10"/>
        <v>32</v>
      </c>
      <c r="K38" s="9"/>
      <c r="L38" s="5"/>
      <c r="M38" s="6"/>
      <c r="N38" s="5"/>
      <c r="O38" s="6">
        <v>2</v>
      </c>
      <c r="P38" s="7"/>
      <c r="Q38" s="1"/>
      <c r="R38" s="5"/>
      <c r="S38" s="1"/>
      <c r="T38" s="5"/>
    </row>
    <row r="39" spans="1:20" ht="15" customHeight="1" x14ac:dyDescent="0.25">
      <c r="A39" s="31" t="s">
        <v>126</v>
      </c>
      <c r="B39" s="77" t="s">
        <v>34</v>
      </c>
      <c r="C39" s="4"/>
      <c r="D39" s="16"/>
      <c r="E39" s="67">
        <v>1</v>
      </c>
      <c r="F39" s="68"/>
      <c r="G39" s="6">
        <v>44</v>
      </c>
      <c r="H39" s="29">
        <v>10</v>
      </c>
      <c r="I39" s="4">
        <v>32</v>
      </c>
      <c r="J39" s="9">
        <v>32</v>
      </c>
      <c r="K39" s="16"/>
      <c r="L39" s="13"/>
      <c r="M39" s="30">
        <v>2</v>
      </c>
      <c r="N39" s="5"/>
      <c r="O39" s="17"/>
      <c r="P39" s="29"/>
      <c r="Q39" s="4"/>
      <c r="R39" s="13"/>
      <c r="S39" s="17"/>
      <c r="T39" s="13"/>
    </row>
    <row r="40" spans="1:20" ht="15" customHeight="1" thickBot="1" x14ac:dyDescent="0.3">
      <c r="A40" s="60"/>
      <c r="B40" s="61" t="s">
        <v>35</v>
      </c>
      <c r="C40" s="62"/>
      <c r="D40" s="63"/>
      <c r="E40" s="63"/>
      <c r="F40" s="64"/>
      <c r="G40" s="65"/>
      <c r="H40" s="66"/>
      <c r="I40" s="3"/>
      <c r="J40" s="78"/>
      <c r="K40" s="78"/>
      <c r="L40" s="71"/>
      <c r="M40" s="66">
        <f t="shared" ref="M40:T40" si="12">SUM(M33:M39)</f>
        <v>2</v>
      </c>
      <c r="N40" s="66">
        <f t="shared" si="12"/>
        <v>0</v>
      </c>
      <c r="O40" s="3">
        <f t="shared" si="12"/>
        <v>2</v>
      </c>
      <c r="P40" s="79">
        <f t="shared" si="12"/>
        <v>3</v>
      </c>
      <c r="Q40" s="3">
        <f t="shared" si="12"/>
        <v>10</v>
      </c>
      <c r="R40" s="71">
        <f t="shared" si="12"/>
        <v>6</v>
      </c>
      <c r="S40" s="65">
        <f t="shared" si="12"/>
        <v>3</v>
      </c>
      <c r="T40" s="71">
        <f t="shared" si="12"/>
        <v>3</v>
      </c>
    </row>
    <row r="41" spans="1:20" ht="15" customHeight="1" x14ac:dyDescent="0.25">
      <c r="A41" s="80" t="s">
        <v>41</v>
      </c>
      <c r="B41" s="81" t="s">
        <v>152</v>
      </c>
      <c r="C41" s="47"/>
      <c r="D41" s="48"/>
      <c r="E41" s="48"/>
      <c r="F41" s="49"/>
      <c r="G41" s="11">
        <f>(CEILING(1.5*I41,1))</f>
        <v>3831</v>
      </c>
      <c r="H41" s="51">
        <f t="shared" si="1"/>
        <v>1277</v>
      </c>
      <c r="I41" s="23">
        <f>SUM(I42,I52)</f>
        <v>2554</v>
      </c>
      <c r="J41" s="82">
        <f>SUM(J42,J52)</f>
        <v>334</v>
      </c>
      <c r="K41" s="82">
        <f>SUM(K42,K52)</f>
        <v>1440</v>
      </c>
      <c r="L41" s="83">
        <v>710</v>
      </c>
      <c r="M41" s="52"/>
      <c r="N41" s="53"/>
      <c r="O41" s="84"/>
      <c r="P41" s="85"/>
      <c r="Q41" s="86"/>
      <c r="R41" s="87"/>
      <c r="S41" s="47"/>
      <c r="T41" s="49"/>
    </row>
    <row r="42" spans="1:20" ht="15" customHeight="1" x14ac:dyDescent="0.25">
      <c r="A42" s="88" t="s">
        <v>42</v>
      </c>
      <c r="B42" s="89" t="s">
        <v>43</v>
      </c>
      <c r="C42" s="1"/>
      <c r="D42" s="9"/>
      <c r="E42" s="9"/>
      <c r="F42" s="5"/>
      <c r="G42" s="11">
        <f>(CEILING(1.5*I42,1))</f>
        <v>1299</v>
      </c>
      <c r="H42" s="12">
        <f t="shared" si="1"/>
        <v>433</v>
      </c>
      <c r="I42" s="2">
        <f>SUM( I43:I50)</f>
        <v>866</v>
      </c>
      <c r="J42" s="22">
        <f>SUM(J43:J50)</f>
        <v>0</v>
      </c>
      <c r="K42" s="22">
        <f>SUM(K43:K50)</f>
        <v>866</v>
      </c>
      <c r="L42" s="10">
        <f>SUM(L43:L50)</f>
        <v>0</v>
      </c>
      <c r="M42" s="6"/>
      <c r="N42" s="7"/>
      <c r="O42" s="1"/>
      <c r="P42" s="5"/>
      <c r="Q42" s="6"/>
      <c r="R42" s="7"/>
      <c r="S42" s="1"/>
      <c r="T42" s="5"/>
    </row>
    <row r="43" spans="1:20" ht="24.75" customHeight="1" x14ac:dyDescent="0.25">
      <c r="A43" s="56" t="s">
        <v>127</v>
      </c>
      <c r="B43" s="57" t="s">
        <v>72</v>
      </c>
      <c r="C43" s="2"/>
      <c r="D43" s="22"/>
      <c r="E43" s="22">
        <v>8</v>
      </c>
      <c r="F43" s="10"/>
      <c r="G43" s="6">
        <v>153</v>
      </c>
      <c r="H43" s="7">
        <v>51</v>
      </c>
      <c r="I43" s="1">
        <v>102</v>
      </c>
      <c r="J43" s="9"/>
      <c r="K43" s="9">
        <v>102</v>
      </c>
      <c r="L43" s="5"/>
      <c r="M43" s="6"/>
      <c r="N43" s="7"/>
      <c r="O43" s="1"/>
      <c r="P43" s="5"/>
      <c r="Q43" s="6"/>
      <c r="R43" s="7"/>
      <c r="S43" s="1">
        <v>3</v>
      </c>
      <c r="T43" s="5">
        <v>3</v>
      </c>
    </row>
    <row r="44" spans="1:20" ht="15" customHeight="1" x14ac:dyDescent="0.25">
      <c r="A44" s="56" t="s">
        <v>128</v>
      </c>
      <c r="B44" s="8" t="s">
        <v>73</v>
      </c>
      <c r="C44" s="2">
        <v>6</v>
      </c>
      <c r="D44" s="22"/>
      <c r="E44" s="22">
        <v>248</v>
      </c>
      <c r="F44" s="90">
        <v>137</v>
      </c>
      <c r="G44" s="6">
        <f t="shared" si="6"/>
        <v>429</v>
      </c>
      <c r="H44" s="7">
        <f t="shared" si="1"/>
        <v>143</v>
      </c>
      <c r="I44" s="1">
        <f t="shared" ref="I44:I49" si="13">SUM(J44:L44)</f>
        <v>286</v>
      </c>
      <c r="J44" s="9"/>
      <c r="K44" s="9">
        <v>286</v>
      </c>
      <c r="L44" s="5"/>
      <c r="M44" s="6">
        <v>2</v>
      </c>
      <c r="N44" s="7">
        <v>2</v>
      </c>
      <c r="O44" s="1">
        <v>2</v>
      </c>
      <c r="P44" s="5">
        <v>2</v>
      </c>
      <c r="Q44" s="6">
        <v>2</v>
      </c>
      <c r="R44" s="7">
        <v>2</v>
      </c>
      <c r="S44" s="1">
        <v>2</v>
      </c>
      <c r="T44" s="5">
        <v>2</v>
      </c>
    </row>
    <row r="45" spans="1:20" ht="15" customHeight="1" x14ac:dyDescent="0.25">
      <c r="A45" s="56" t="s">
        <v>129</v>
      </c>
      <c r="B45" s="8" t="s">
        <v>74</v>
      </c>
      <c r="C45" s="2">
        <v>1</v>
      </c>
      <c r="D45" s="22">
        <v>1</v>
      </c>
      <c r="E45" s="22"/>
      <c r="F45" s="10"/>
      <c r="G45" s="6">
        <v>48</v>
      </c>
      <c r="H45" s="7">
        <v>16</v>
      </c>
      <c r="I45" s="1">
        <v>32</v>
      </c>
      <c r="J45" s="9"/>
      <c r="K45" s="9">
        <v>32</v>
      </c>
      <c r="L45" s="5"/>
      <c r="M45" s="6">
        <v>2</v>
      </c>
      <c r="N45" s="7"/>
      <c r="O45" s="1"/>
      <c r="P45" s="5"/>
      <c r="Q45" s="6"/>
      <c r="R45" s="7"/>
      <c r="S45" s="1"/>
      <c r="T45" s="5"/>
    </row>
    <row r="46" spans="1:20" ht="15" customHeight="1" x14ac:dyDescent="0.25">
      <c r="A46" s="56" t="s">
        <v>130</v>
      </c>
      <c r="B46" s="8" t="s">
        <v>75</v>
      </c>
      <c r="C46" s="2"/>
      <c r="D46" s="22"/>
      <c r="E46" s="22">
        <v>3</v>
      </c>
      <c r="F46" s="10">
        <v>2</v>
      </c>
      <c r="G46" s="6">
        <f t="shared" si="6"/>
        <v>111</v>
      </c>
      <c r="H46" s="7">
        <f t="shared" si="1"/>
        <v>37</v>
      </c>
      <c r="I46" s="1">
        <f t="shared" si="13"/>
        <v>74</v>
      </c>
      <c r="J46" s="9"/>
      <c r="K46" s="9">
        <f t="shared" ref="K46:K49" si="14">SUM(M46*$M$12,N46*$N$12,O46*$O$12,P46*$P$12,Q46*$Q$12,R46*$R$12,S46*$S$12,T46*$T$12)</f>
        <v>74</v>
      </c>
      <c r="L46" s="5"/>
      <c r="M46" s="6"/>
      <c r="N46" s="7">
        <v>2</v>
      </c>
      <c r="O46" s="1">
        <v>2</v>
      </c>
      <c r="P46" s="5"/>
      <c r="Q46" s="6"/>
      <c r="R46" s="7"/>
      <c r="S46" s="1"/>
      <c r="T46" s="5"/>
    </row>
    <row r="47" spans="1:20" ht="15" customHeight="1" x14ac:dyDescent="0.25">
      <c r="A47" s="56" t="s">
        <v>131</v>
      </c>
      <c r="B47" s="8" t="s">
        <v>76</v>
      </c>
      <c r="C47" s="2">
        <v>6</v>
      </c>
      <c r="D47" s="22"/>
      <c r="E47" s="22">
        <v>8</v>
      </c>
      <c r="F47" s="10">
        <v>47</v>
      </c>
      <c r="G47" s="6">
        <v>240</v>
      </c>
      <c r="H47" s="24">
        <v>80</v>
      </c>
      <c r="I47" s="1">
        <v>160</v>
      </c>
      <c r="J47" s="9"/>
      <c r="K47" s="9">
        <v>160</v>
      </c>
      <c r="L47" s="5"/>
      <c r="M47" s="6"/>
      <c r="N47" s="7"/>
      <c r="O47" s="1"/>
      <c r="P47" s="5">
        <v>1</v>
      </c>
      <c r="Q47" s="6">
        <v>2</v>
      </c>
      <c r="R47" s="7">
        <v>2</v>
      </c>
      <c r="S47" s="1">
        <v>2</v>
      </c>
      <c r="T47" s="5">
        <v>2</v>
      </c>
    </row>
    <row r="48" spans="1:20" ht="15" customHeight="1" x14ac:dyDescent="0.25">
      <c r="A48" s="56" t="s">
        <v>132</v>
      </c>
      <c r="B48" s="8" t="s">
        <v>77</v>
      </c>
      <c r="C48" s="2"/>
      <c r="D48" s="22"/>
      <c r="E48" s="22">
        <v>8</v>
      </c>
      <c r="F48" s="10">
        <v>7</v>
      </c>
      <c r="G48" s="6">
        <v>102</v>
      </c>
      <c r="H48" s="7">
        <v>34</v>
      </c>
      <c r="I48" s="1">
        <v>68</v>
      </c>
      <c r="J48" s="9"/>
      <c r="K48" s="9">
        <v>68</v>
      </c>
      <c r="L48" s="5"/>
      <c r="M48" s="6"/>
      <c r="N48" s="7"/>
      <c r="O48" s="1"/>
      <c r="P48" s="5"/>
      <c r="Q48" s="6"/>
      <c r="R48" s="7"/>
      <c r="S48" s="1">
        <v>2</v>
      </c>
      <c r="T48" s="5">
        <v>2</v>
      </c>
    </row>
    <row r="49" spans="1:20" ht="15.75" x14ac:dyDescent="0.25">
      <c r="A49" s="56" t="s">
        <v>133</v>
      </c>
      <c r="B49" s="8" t="s">
        <v>78</v>
      </c>
      <c r="C49" s="2"/>
      <c r="D49" s="22"/>
      <c r="E49" s="22">
        <v>6</v>
      </c>
      <c r="F49" s="10">
        <v>5</v>
      </c>
      <c r="G49" s="6">
        <f t="shared" si="6"/>
        <v>108</v>
      </c>
      <c r="H49" s="7">
        <f t="shared" si="1"/>
        <v>36</v>
      </c>
      <c r="I49" s="1">
        <f t="shared" si="13"/>
        <v>72</v>
      </c>
      <c r="J49" s="9"/>
      <c r="K49" s="9">
        <f t="shared" si="14"/>
        <v>72</v>
      </c>
      <c r="L49" s="5"/>
      <c r="M49" s="6"/>
      <c r="N49" s="7"/>
      <c r="O49" s="1"/>
      <c r="P49" s="5"/>
      <c r="Q49" s="6">
        <v>2</v>
      </c>
      <c r="R49" s="7">
        <v>2</v>
      </c>
      <c r="S49" s="1"/>
      <c r="T49" s="5"/>
    </row>
    <row r="50" spans="1:20" ht="15.75" x14ac:dyDescent="0.25">
      <c r="A50" s="56" t="s">
        <v>134</v>
      </c>
      <c r="B50" s="8" t="s">
        <v>44</v>
      </c>
      <c r="C50" s="2"/>
      <c r="D50" s="22"/>
      <c r="E50" s="22">
        <v>4</v>
      </c>
      <c r="F50" s="10">
        <v>3</v>
      </c>
      <c r="G50" s="6">
        <f>1.5*I50</f>
        <v>108</v>
      </c>
      <c r="H50" s="7">
        <f>G50-I50</f>
        <v>36</v>
      </c>
      <c r="I50" s="1">
        <f>SUM(J50:L50)</f>
        <v>72</v>
      </c>
      <c r="J50" s="9"/>
      <c r="K50" s="9">
        <f>SUM(M50*$M$12,N50*$N$12,O50*$O$12,P50*$P$12,Q50*$Q$12,R50*$R$12,S50*$S$12,T50*$T$12)</f>
        <v>72</v>
      </c>
      <c r="L50" s="5"/>
      <c r="M50" s="6"/>
      <c r="N50" s="7"/>
      <c r="O50" s="1">
        <v>2</v>
      </c>
      <c r="P50" s="5">
        <v>2</v>
      </c>
      <c r="Q50" s="6"/>
      <c r="R50" s="7"/>
      <c r="S50" s="1"/>
      <c r="T50" s="5"/>
    </row>
    <row r="51" spans="1:20" ht="16.5" thickBot="1" x14ac:dyDescent="0.3">
      <c r="A51" s="60"/>
      <c r="B51" s="61" t="s">
        <v>35</v>
      </c>
      <c r="C51" s="62"/>
      <c r="D51" s="63"/>
      <c r="E51" s="63"/>
      <c r="F51" s="64"/>
      <c r="G51" s="65"/>
      <c r="H51" s="66"/>
      <c r="I51" s="3"/>
      <c r="J51" s="78"/>
      <c r="K51" s="78"/>
      <c r="L51" s="71"/>
      <c r="M51" s="65">
        <f t="shared" ref="M51:T51" si="15">SUM(M43:M50)</f>
        <v>4</v>
      </c>
      <c r="N51" s="71">
        <f t="shared" si="15"/>
        <v>4</v>
      </c>
      <c r="O51" s="65">
        <f t="shared" si="15"/>
        <v>6</v>
      </c>
      <c r="P51" s="71">
        <f t="shared" si="15"/>
        <v>5</v>
      </c>
      <c r="Q51" s="65">
        <f t="shared" si="15"/>
        <v>6</v>
      </c>
      <c r="R51" s="71">
        <f t="shared" si="15"/>
        <v>6</v>
      </c>
      <c r="S51" s="65">
        <f t="shared" si="15"/>
        <v>9</v>
      </c>
      <c r="T51" s="71">
        <f t="shared" si="15"/>
        <v>9</v>
      </c>
    </row>
    <row r="52" spans="1:20" ht="15.75" x14ac:dyDescent="0.25">
      <c r="A52" s="80" t="s">
        <v>45</v>
      </c>
      <c r="B52" s="81" t="s">
        <v>46</v>
      </c>
      <c r="C52" s="47"/>
      <c r="D52" s="49"/>
      <c r="E52" s="52"/>
      <c r="F52" s="49"/>
      <c r="G52" s="50">
        <f>ROUNDUP(1.5*I52,0)</f>
        <v>2532</v>
      </c>
      <c r="H52" s="51">
        <f t="shared" si="1"/>
        <v>844</v>
      </c>
      <c r="I52" s="23">
        <f>SUM(I53,I64,I72)</f>
        <v>1688</v>
      </c>
      <c r="J52" s="82">
        <f>SUM(J53,J64,J72)</f>
        <v>334</v>
      </c>
      <c r="K52" s="82">
        <f>SUM(K53,K64,K72)</f>
        <v>574</v>
      </c>
      <c r="L52" s="21">
        <f>SUM(L53,L64,L72)</f>
        <v>708</v>
      </c>
      <c r="M52" s="52"/>
      <c r="N52" s="49"/>
      <c r="O52" s="52"/>
      <c r="P52" s="49"/>
      <c r="Q52" s="52"/>
      <c r="R52" s="49"/>
      <c r="S52" s="52"/>
      <c r="T52" s="49"/>
    </row>
    <row r="53" spans="1:20" ht="15.75" x14ac:dyDescent="0.25">
      <c r="A53" s="147" t="s">
        <v>47</v>
      </c>
      <c r="B53" s="104" t="s">
        <v>79</v>
      </c>
      <c r="C53" s="141"/>
      <c r="D53" s="142"/>
      <c r="E53" s="141"/>
      <c r="F53" s="142"/>
      <c r="G53" s="69">
        <f>ROUNDUP(1.5*I53,0)</f>
        <v>1278</v>
      </c>
      <c r="H53" s="68">
        <f>G53-I53</f>
        <v>426</v>
      </c>
      <c r="I53" s="69">
        <v>852</v>
      </c>
      <c r="J53" s="67">
        <f t="shared" ref="J53" si="16">SUM(J54,J58)</f>
        <v>0</v>
      </c>
      <c r="K53" s="67">
        <f>SUM(K54,K58,K62)</f>
        <v>486</v>
      </c>
      <c r="L53" s="68">
        <f>SUM(L54,L58,L62)</f>
        <v>366</v>
      </c>
      <c r="M53" s="141">
        <v>80</v>
      </c>
      <c r="N53" s="142">
        <f t="shared" ref="N53:S53" si="17">SUM( N63*N12)</f>
        <v>105</v>
      </c>
      <c r="O53" s="141">
        <f t="shared" si="17"/>
        <v>80</v>
      </c>
      <c r="P53" s="142">
        <f t="shared" si="17"/>
        <v>200</v>
      </c>
      <c r="Q53" s="141">
        <f t="shared" si="17"/>
        <v>64</v>
      </c>
      <c r="R53" s="142">
        <f t="shared" si="17"/>
        <v>80</v>
      </c>
      <c r="S53" s="141">
        <f t="shared" si="17"/>
        <v>96</v>
      </c>
      <c r="T53" s="142">
        <v>144</v>
      </c>
    </row>
    <row r="54" spans="1:20" ht="15.75" x14ac:dyDescent="0.25">
      <c r="A54" s="148" t="s">
        <v>103</v>
      </c>
      <c r="B54" s="92" t="s">
        <v>97</v>
      </c>
      <c r="C54" s="11">
        <v>246</v>
      </c>
      <c r="D54" s="10"/>
      <c r="E54" s="11">
        <v>58</v>
      </c>
      <c r="F54" s="22">
        <v>137</v>
      </c>
      <c r="G54" s="22">
        <f>FLOOR(1.5*I54,1)</f>
        <v>856</v>
      </c>
      <c r="H54" s="10">
        <f t="shared" si="1"/>
        <v>285</v>
      </c>
      <c r="I54" s="11">
        <f>SUM(I55:I57)</f>
        <v>571</v>
      </c>
      <c r="J54" s="22">
        <f>SUM(J55:J57)</f>
        <v>0</v>
      </c>
      <c r="K54" s="22">
        <f>SUM(K55:K57)</f>
        <v>410</v>
      </c>
      <c r="L54" s="10">
        <f>SUM(L55:L57)</f>
        <v>161</v>
      </c>
      <c r="M54" s="149"/>
      <c r="N54" s="150"/>
      <c r="O54" s="149"/>
      <c r="P54" s="150"/>
      <c r="Q54" s="149"/>
      <c r="R54" s="150"/>
      <c r="S54" s="149"/>
      <c r="T54" s="150"/>
    </row>
    <row r="55" spans="1:20" ht="15.75" x14ac:dyDescent="0.25">
      <c r="A55" s="56"/>
      <c r="B55" s="58" t="s">
        <v>98</v>
      </c>
      <c r="C55" s="6"/>
      <c r="D55" s="143"/>
      <c r="E55" s="6"/>
      <c r="F55" s="93"/>
      <c r="G55" s="6">
        <v>319</v>
      </c>
      <c r="H55" s="143">
        <v>106</v>
      </c>
      <c r="I55" s="6">
        <v>213</v>
      </c>
      <c r="J55" s="9"/>
      <c r="K55" s="9">
        <v>213</v>
      </c>
      <c r="L55" s="143"/>
      <c r="M55" s="6">
        <v>2</v>
      </c>
      <c r="N55" s="143">
        <v>1</v>
      </c>
      <c r="O55" s="6">
        <v>1</v>
      </c>
      <c r="P55" s="143">
        <v>2</v>
      </c>
      <c r="Q55" s="6">
        <v>1</v>
      </c>
      <c r="R55" s="143">
        <v>1</v>
      </c>
      <c r="S55" s="6">
        <v>2</v>
      </c>
      <c r="T55" s="143">
        <v>2</v>
      </c>
    </row>
    <row r="56" spans="1:20" ht="15.75" x14ac:dyDescent="0.25">
      <c r="A56" s="56"/>
      <c r="B56" s="58" t="s">
        <v>99</v>
      </c>
      <c r="C56" s="6"/>
      <c r="D56" s="143"/>
      <c r="E56" s="6"/>
      <c r="F56" s="93"/>
      <c r="G56" s="6">
        <v>242</v>
      </c>
      <c r="H56" s="24">
        <v>81</v>
      </c>
      <c r="I56" s="1">
        <v>161</v>
      </c>
      <c r="J56" s="9"/>
      <c r="K56" s="9"/>
      <c r="L56" s="7">
        <v>161</v>
      </c>
      <c r="M56" s="1">
        <v>1</v>
      </c>
      <c r="N56" s="5">
        <v>1</v>
      </c>
      <c r="O56" s="6">
        <v>1</v>
      </c>
      <c r="P56" s="7">
        <v>1</v>
      </c>
      <c r="Q56" s="1">
        <v>1</v>
      </c>
      <c r="R56" s="5">
        <v>1</v>
      </c>
      <c r="S56" s="1">
        <v>1</v>
      </c>
      <c r="T56" s="143">
        <v>2</v>
      </c>
    </row>
    <row r="57" spans="1:20" ht="15.75" x14ac:dyDescent="0.25">
      <c r="A57" s="56"/>
      <c r="B57" s="58" t="s">
        <v>167</v>
      </c>
      <c r="C57" s="1"/>
      <c r="D57" s="143"/>
      <c r="E57" s="6"/>
      <c r="F57" s="94"/>
      <c r="G57" s="6">
        <v>295</v>
      </c>
      <c r="H57" s="7">
        <v>98</v>
      </c>
      <c r="I57" s="1">
        <v>197</v>
      </c>
      <c r="J57" s="9"/>
      <c r="K57" s="9">
        <v>197</v>
      </c>
      <c r="L57" s="7"/>
      <c r="M57" s="1">
        <v>1</v>
      </c>
      <c r="N57" s="5">
        <v>1</v>
      </c>
      <c r="O57" s="6">
        <v>1</v>
      </c>
      <c r="P57" s="7">
        <v>1</v>
      </c>
      <c r="Q57" s="1">
        <v>1</v>
      </c>
      <c r="R57" s="5">
        <v>1</v>
      </c>
      <c r="S57" s="1">
        <v>2</v>
      </c>
      <c r="T57" s="5">
        <v>3</v>
      </c>
    </row>
    <row r="58" spans="1:20" ht="15.75" x14ac:dyDescent="0.25">
      <c r="A58" s="54" t="s">
        <v>104</v>
      </c>
      <c r="B58" s="92" t="s">
        <v>80</v>
      </c>
      <c r="C58" s="1"/>
      <c r="D58" s="9"/>
      <c r="E58" s="22">
        <v>4</v>
      </c>
      <c r="F58" s="10">
        <v>3</v>
      </c>
      <c r="G58" s="11">
        <f>ROUNDUP(1.5*I58,0)</f>
        <v>174</v>
      </c>
      <c r="H58" s="12">
        <f t="shared" si="1"/>
        <v>58</v>
      </c>
      <c r="I58" s="2">
        <f>SUM(I59:I61)</f>
        <v>116</v>
      </c>
      <c r="J58" s="22">
        <f>SUM(J59:J62)</f>
        <v>0</v>
      </c>
      <c r="K58" s="22">
        <f>SUM(K59:K62)</f>
        <v>76</v>
      </c>
      <c r="L58" s="12">
        <v>40</v>
      </c>
      <c r="M58" s="1"/>
      <c r="N58" s="5"/>
      <c r="O58" s="6"/>
      <c r="P58" s="7"/>
      <c r="Q58" s="1"/>
      <c r="R58" s="5"/>
      <c r="S58" s="1"/>
      <c r="T58" s="5"/>
    </row>
    <row r="59" spans="1:20" ht="15.75" x14ac:dyDescent="0.25">
      <c r="A59" s="56"/>
      <c r="B59" s="58" t="s">
        <v>81</v>
      </c>
      <c r="C59" s="1"/>
      <c r="D59" s="9"/>
      <c r="E59" s="9"/>
      <c r="F59" s="5"/>
      <c r="G59" s="6">
        <f t="shared" si="6"/>
        <v>60</v>
      </c>
      <c r="H59" s="7">
        <f t="shared" si="1"/>
        <v>20</v>
      </c>
      <c r="I59" s="1">
        <f t="shared" ref="I59:I61" si="18">SUM(J59:L59)</f>
        <v>40</v>
      </c>
      <c r="J59" s="9"/>
      <c r="K59" s="9">
        <f>SUM(M59*$M$12,N59*$N$12,O59*$O$12,P59*$P$12,Q59*$Q$12,R59*$R$12,S59*$S$12,T59*$T$12)</f>
        <v>40</v>
      </c>
      <c r="L59" s="7"/>
      <c r="M59" s="1"/>
      <c r="N59" s="5"/>
      <c r="O59" s="6"/>
      <c r="P59" s="7">
        <v>2</v>
      </c>
      <c r="Q59" s="1"/>
      <c r="R59" s="5"/>
      <c r="S59" s="1"/>
      <c r="T59" s="5"/>
    </row>
    <row r="60" spans="1:20" ht="15.75" x14ac:dyDescent="0.25">
      <c r="A60" s="56"/>
      <c r="B60" s="58" t="s">
        <v>82</v>
      </c>
      <c r="C60" s="1"/>
      <c r="D60" s="9"/>
      <c r="E60" s="9"/>
      <c r="F60" s="5"/>
      <c r="G60" s="6">
        <f t="shared" si="6"/>
        <v>54</v>
      </c>
      <c r="H60" s="7">
        <f t="shared" si="1"/>
        <v>18</v>
      </c>
      <c r="I60" s="1">
        <f t="shared" si="18"/>
        <v>36</v>
      </c>
      <c r="J60" s="9"/>
      <c r="K60" s="9">
        <f t="shared" ref="K60" si="19">SUM(M60*$M$12,N60*$N$12,O60*$O$12,P60*$P$12,Q60*$Q$12,R60*$R$12,S60*$S$12,T60*$T$12)</f>
        <v>36</v>
      </c>
      <c r="L60" s="7"/>
      <c r="M60" s="1"/>
      <c r="N60" s="5"/>
      <c r="O60" s="6">
        <v>1</v>
      </c>
      <c r="P60" s="7">
        <v>1</v>
      </c>
      <c r="Q60" s="1"/>
      <c r="R60" s="5"/>
      <c r="S60" s="1"/>
      <c r="T60" s="5"/>
    </row>
    <row r="61" spans="1:20" ht="14.25" customHeight="1" x14ac:dyDescent="0.25">
      <c r="A61" s="31"/>
      <c r="B61" s="57" t="s">
        <v>102</v>
      </c>
      <c r="C61" s="4"/>
      <c r="D61" s="16"/>
      <c r="E61" s="16"/>
      <c r="F61" s="13"/>
      <c r="G61" s="6">
        <f t="shared" si="6"/>
        <v>60</v>
      </c>
      <c r="H61" s="7">
        <f t="shared" si="1"/>
        <v>20</v>
      </c>
      <c r="I61" s="1">
        <f t="shared" si="18"/>
        <v>40</v>
      </c>
      <c r="J61" s="16"/>
      <c r="K61" s="136"/>
      <c r="L61" s="7">
        <f>SUM(M61*$M$12,N61*$N$12,O61*$O$12,P61*$P$12,Q61*$Q$12,R61*$R$12,S61*$S$12,T61*$T$12)</f>
        <v>40</v>
      </c>
      <c r="M61" s="4"/>
      <c r="N61" s="13"/>
      <c r="O61" s="17"/>
      <c r="P61" s="29">
        <v>2</v>
      </c>
      <c r="Q61" s="4"/>
      <c r="R61" s="13"/>
      <c r="S61" s="4"/>
      <c r="T61" s="13"/>
    </row>
    <row r="62" spans="1:20" ht="13.5" customHeight="1" x14ac:dyDescent="0.25">
      <c r="A62" s="95" t="s">
        <v>108</v>
      </c>
      <c r="B62" s="96" t="s">
        <v>168</v>
      </c>
      <c r="C62" s="18">
        <v>357</v>
      </c>
      <c r="D62" s="67"/>
      <c r="E62" s="67">
        <v>248</v>
      </c>
      <c r="F62" s="68">
        <v>16</v>
      </c>
      <c r="G62" s="11">
        <f>ROUNDUP(1.5*I62,0)</f>
        <v>248</v>
      </c>
      <c r="H62" s="70">
        <f t="shared" si="1"/>
        <v>83</v>
      </c>
      <c r="I62" s="18">
        <f>SUM(J62:L62)</f>
        <v>165</v>
      </c>
      <c r="J62" s="16"/>
      <c r="K62" s="137"/>
      <c r="L62" s="12">
        <f>SUM(M62*$M$12,N62*$N$12,O62*$O$12,P62*$P$12,Q62*$Q$12,R62*$R$12,S62*$S$12,T62*$T$12)+1</f>
        <v>165</v>
      </c>
      <c r="M62" s="4">
        <v>1</v>
      </c>
      <c r="N62" s="13">
        <v>2</v>
      </c>
      <c r="O62" s="17">
        <v>1</v>
      </c>
      <c r="P62" s="30">
        <v>1</v>
      </c>
      <c r="Q62" s="4">
        <v>1</v>
      </c>
      <c r="R62" s="13">
        <v>1</v>
      </c>
      <c r="S62" s="4">
        <v>1</v>
      </c>
      <c r="T62" s="13">
        <v>1</v>
      </c>
    </row>
    <row r="63" spans="1:20" ht="16.5" thickBot="1" x14ac:dyDescent="0.3">
      <c r="A63" s="60"/>
      <c r="B63" s="61" t="s">
        <v>48</v>
      </c>
      <c r="C63" s="62"/>
      <c r="D63" s="63"/>
      <c r="E63" s="63"/>
      <c r="F63" s="64"/>
      <c r="G63" s="97"/>
      <c r="H63" s="98"/>
      <c r="I63" s="3"/>
      <c r="J63" s="78"/>
      <c r="K63" s="78"/>
      <c r="L63" s="66"/>
      <c r="M63" s="3">
        <f t="shared" ref="M63:T63" si="20">SUM(M55:M62)</f>
        <v>5</v>
      </c>
      <c r="N63" s="71">
        <f t="shared" si="20"/>
        <v>5</v>
      </c>
      <c r="O63" s="65">
        <f t="shared" si="20"/>
        <v>5</v>
      </c>
      <c r="P63" s="79">
        <f t="shared" si="20"/>
        <v>10</v>
      </c>
      <c r="Q63" s="3">
        <f t="shared" si="20"/>
        <v>4</v>
      </c>
      <c r="R63" s="71">
        <f t="shared" si="20"/>
        <v>4</v>
      </c>
      <c r="S63" s="3">
        <f t="shared" si="20"/>
        <v>6</v>
      </c>
      <c r="T63" s="71">
        <f t="shared" si="20"/>
        <v>8</v>
      </c>
    </row>
    <row r="64" spans="1:20" ht="15.75" x14ac:dyDescent="0.25">
      <c r="A64" s="45" t="s">
        <v>49</v>
      </c>
      <c r="B64" s="73" t="s">
        <v>50</v>
      </c>
      <c r="C64" s="47"/>
      <c r="D64" s="48"/>
      <c r="E64" s="48"/>
      <c r="F64" s="49"/>
      <c r="G64" s="11">
        <f>FLOOR(1.5*I64,1)</f>
        <v>555</v>
      </c>
      <c r="H64" s="51">
        <f t="shared" si="1"/>
        <v>185</v>
      </c>
      <c r="I64" s="23">
        <f>SUM(I65,I68)</f>
        <v>370</v>
      </c>
      <c r="J64" s="82">
        <f>SUM(J65,J68)</f>
        <v>298</v>
      </c>
      <c r="K64" s="82">
        <f>SUM(K65,K68)</f>
        <v>0</v>
      </c>
      <c r="L64" s="83">
        <f>SUM(L65,L68)</f>
        <v>0</v>
      </c>
      <c r="M64" s="52"/>
      <c r="N64" s="53"/>
      <c r="O64" s="47"/>
      <c r="P64" s="49"/>
      <c r="Q64" s="52"/>
      <c r="R64" s="53"/>
      <c r="S64" s="47"/>
      <c r="T64" s="49"/>
    </row>
    <row r="65" spans="1:20" ht="25.5" x14ac:dyDescent="0.25">
      <c r="A65" s="54" t="s">
        <v>105</v>
      </c>
      <c r="B65" s="99" t="s">
        <v>51</v>
      </c>
      <c r="C65" s="2">
        <v>7</v>
      </c>
      <c r="D65" s="22"/>
      <c r="E65" s="22"/>
      <c r="F65" s="10">
        <v>568</v>
      </c>
      <c r="G65" s="11">
        <v>291</v>
      </c>
      <c r="H65" s="12">
        <v>97</v>
      </c>
      <c r="I65" s="2">
        <v>194</v>
      </c>
      <c r="J65" s="22">
        <v>122</v>
      </c>
      <c r="K65" s="22">
        <v>0</v>
      </c>
      <c r="L65" s="10">
        <v>0</v>
      </c>
      <c r="M65" s="6"/>
      <c r="N65" s="154"/>
      <c r="O65" s="6"/>
      <c r="P65" s="5"/>
      <c r="Q65" s="6"/>
      <c r="R65" s="154"/>
      <c r="S65" s="6"/>
      <c r="T65" s="5"/>
    </row>
    <row r="66" spans="1:20" ht="15.75" x14ac:dyDescent="0.25">
      <c r="A66" s="54"/>
      <c r="B66" s="155" t="s">
        <v>171</v>
      </c>
      <c r="C66" s="84"/>
      <c r="D66" s="151"/>
      <c r="E66" s="151"/>
      <c r="F66" s="85"/>
      <c r="G66" s="6">
        <v>183</v>
      </c>
      <c r="H66" s="87">
        <v>61</v>
      </c>
      <c r="I66" s="84">
        <v>122</v>
      </c>
      <c r="J66" s="151">
        <v>122</v>
      </c>
      <c r="K66" s="151"/>
      <c r="L66" s="83"/>
      <c r="M66" s="86"/>
      <c r="N66" s="154"/>
      <c r="O66" s="86"/>
      <c r="P66" s="85"/>
      <c r="Q66" s="86">
        <v>2</v>
      </c>
      <c r="R66" s="85">
        <v>2</v>
      </c>
      <c r="S66" s="86">
        <v>2</v>
      </c>
      <c r="T66" s="85">
        <v>1</v>
      </c>
    </row>
    <row r="67" spans="1:20" ht="15.75" x14ac:dyDescent="0.25">
      <c r="A67" s="54"/>
      <c r="B67" s="32" t="s">
        <v>166</v>
      </c>
      <c r="C67" s="152"/>
      <c r="D67" s="153"/>
      <c r="E67" s="153"/>
      <c r="F67" s="154"/>
      <c r="G67" s="6">
        <v>108</v>
      </c>
      <c r="H67" s="24">
        <v>36</v>
      </c>
      <c r="I67" s="152">
        <v>72</v>
      </c>
      <c r="J67" s="153"/>
      <c r="K67" s="153">
        <f t="shared" ref="K67" si="21">SUM(M67*$M$12,N67*$N$12,O67*$O$12,P67*$P$12,Q67*$Q$12,R67*$R$12,S67*$S$12,T67*$T$12)</f>
        <v>72</v>
      </c>
      <c r="L67" s="154"/>
      <c r="M67" s="6"/>
      <c r="N67" s="154"/>
      <c r="O67" s="6"/>
      <c r="P67" s="154"/>
      <c r="Q67" s="6"/>
      <c r="R67" s="154">
        <v>2</v>
      </c>
      <c r="S67" s="6">
        <v>2</v>
      </c>
      <c r="T67" s="154"/>
    </row>
    <row r="68" spans="1:20" ht="25.5" x14ac:dyDescent="0.25">
      <c r="A68" s="54" t="s">
        <v>106</v>
      </c>
      <c r="B68" s="75" t="s">
        <v>52</v>
      </c>
      <c r="C68" s="2"/>
      <c r="D68" s="22"/>
      <c r="E68" s="22">
        <v>8</v>
      </c>
      <c r="F68" s="10">
        <v>67</v>
      </c>
      <c r="G68" s="11">
        <v>264</v>
      </c>
      <c r="H68" s="12">
        <v>88</v>
      </c>
      <c r="I68" s="2">
        <v>176</v>
      </c>
      <c r="J68" s="22">
        <v>176</v>
      </c>
      <c r="K68" s="22">
        <f t="shared" ref="K68:L68" si="22">SUM(K69:K70)</f>
        <v>0</v>
      </c>
      <c r="L68" s="10">
        <f t="shared" si="22"/>
        <v>0</v>
      </c>
      <c r="M68" s="6"/>
      <c r="N68" s="154"/>
      <c r="O68" s="6"/>
      <c r="P68" s="5"/>
      <c r="Q68" s="6"/>
      <c r="R68" s="7"/>
      <c r="S68" s="1"/>
      <c r="T68" s="5"/>
    </row>
    <row r="69" spans="1:20" ht="25.5" x14ac:dyDescent="0.25">
      <c r="A69" s="56"/>
      <c r="B69" s="57" t="s">
        <v>83</v>
      </c>
      <c r="C69" s="1"/>
      <c r="D69" s="9"/>
      <c r="E69" s="9"/>
      <c r="F69" s="5"/>
      <c r="G69" s="6">
        <v>162</v>
      </c>
      <c r="H69" s="7">
        <v>54</v>
      </c>
      <c r="I69" s="1">
        <v>108</v>
      </c>
      <c r="J69" s="9">
        <v>108</v>
      </c>
      <c r="K69" s="9"/>
      <c r="L69" s="5"/>
      <c r="M69" s="6"/>
      <c r="N69" s="7"/>
      <c r="O69" s="1"/>
      <c r="P69" s="5"/>
      <c r="Q69" s="1"/>
      <c r="R69" s="5">
        <v>2</v>
      </c>
      <c r="S69" s="1">
        <v>2</v>
      </c>
      <c r="T69" s="5">
        <v>2</v>
      </c>
    </row>
    <row r="70" spans="1:20" ht="15.75" x14ac:dyDescent="0.25">
      <c r="A70" s="56"/>
      <c r="B70" s="57" t="s">
        <v>53</v>
      </c>
      <c r="C70" s="1"/>
      <c r="D70" s="9"/>
      <c r="E70" s="9"/>
      <c r="F70" s="5"/>
      <c r="G70" s="6">
        <v>102</v>
      </c>
      <c r="H70" s="7">
        <v>34</v>
      </c>
      <c r="I70" s="1">
        <v>68</v>
      </c>
      <c r="J70" s="9">
        <v>68</v>
      </c>
      <c r="K70" s="9"/>
      <c r="L70" s="5"/>
      <c r="M70" s="6"/>
      <c r="N70" s="154"/>
      <c r="O70" s="6"/>
      <c r="P70" s="154"/>
      <c r="Q70" s="6"/>
      <c r="R70" s="154"/>
      <c r="S70" s="6">
        <v>2</v>
      </c>
      <c r="T70" s="143">
        <v>2</v>
      </c>
    </row>
    <row r="71" spans="1:20" ht="16.5" thickBot="1" x14ac:dyDescent="0.3">
      <c r="A71" s="60"/>
      <c r="B71" s="61" t="s">
        <v>48</v>
      </c>
      <c r="C71" s="62"/>
      <c r="D71" s="63"/>
      <c r="E71" s="63"/>
      <c r="F71" s="64"/>
      <c r="G71" s="65"/>
      <c r="H71" s="66"/>
      <c r="I71" s="3"/>
      <c r="J71" s="78"/>
      <c r="K71" s="78"/>
      <c r="L71" s="71"/>
      <c r="M71" s="65">
        <f t="shared" ref="M71:P71" si="23">SUM(M65:M65,M69:M70)</f>
        <v>0</v>
      </c>
      <c r="N71" s="71">
        <f t="shared" si="23"/>
        <v>0</v>
      </c>
      <c r="O71" s="65">
        <f t="shared" si="23"/>
        <v>0</v>
      </c>
      <c r="P71" s="71">
        <f t="shared" si="23"/>
        <v>0</v>
      </c>
      <c r="Q71" s="65">
        <v>2</v>
      </c>
      <c r="R71" s="71">
        <v>6</v>
      </c>
      <c r="S71" s="65">
        <v>8</v>
      </c>
      <c r="T71" s="71">
        <v>5</v>
      </c>
    </row>
    <row r="72" spans="1:20" ht="15.75" x14ac:dyDescent="0.25">
      <c r="A72" s="45" t="s">
        <v>54</v>
      </c>
      <c r="B72" s="100" t="s">
        <v>84</v>
      </c>
      <c r="C72" s="19"/>
      <c r="D72" s="20"/>
      <c r="E72" s="20"/>
      <c r="F72" s="21"/>
      <c r="G72" s="50">
        <f>CEILING(1.5*I72,1)</f>
        <v>699</v>
      </c>
      <c r="H72" s="51">
        <f t="shared" si="1"/>
        <v>233</v>
      </c>
      <c r="I72" s="23">
        <f>SUM(I73,I76,I80)</f>
        <v>466</v>
      </c>
      <c r="J72" s="82">
        <f>SUM(J73,J76,J80)</f>
        <v>36</v>
      </c>
      <c r="K72" s="82">
        <f>SUM(K73,K76,K80)</f>
        <v>88</v>
      </c>
      <c r="L72" s="83">
        <f>SUM(L73,L76,L80)</f>
        <v>342</v>
      </c>
      <c r="M72" s="50"/>
      <c r="N72" s="21"/>
      <c r="O72" s="19"/>
      <c r="P72" s="21"/>
      <c r="Q72" s="50"/>
      <c r="R72" s="21"/>
      <c r="S72" s="50"/>
      <c r="T72" s="21"/>
    </row>
    <row r="73" spans="1:20" ht="25.5" x14ac:dyDescent="0.25">
      <c r="A73" s="54" t="s">
        <v>148</v>
      </c>
      <c r="B73" s="101" t="s">
        <v>85</v>
      </c>
      <c r="C73" s="2">
        <v>57</v>
      </c>
      <c r="D73" s="22"/>
      <c r="E73" s="22"/>
      <c r="F73" s="10">
        <v>468</v>
      </c>
      <c r="G73" s="11">
        <v>381</v>
      </c>
      <c r="H73" s="12">
        <v>127</v>
      </c>
      <c r="I73" s="2">
        <v>254</v>
      </c>
      <c r="J73" s="22">
        <f>SUM(J74:J75)</f>
        <v>0</v>
      </c>
      <c r="K73" s="22">
        <f>SUM(K74:K75)</f>
        <v>0</v>
      </c>
      <c r="L73" s="10">
        <v>254</v>
      </c>
      <c r="M73" s="11"/>
      <c r="N73" s="10"/>
      <c r="O73" s="2"/>
      <c r="P73" s="10"/>
      <c r="Q73" s="11"/>
      <c r="R73" s="12"/>
      <c r="S73" s="2"/>
      <c r="T73" s="10"/>
    </row>
    <row r="74" spans="1:20" ht="15.75" x14ac:dyDescent="0.25">
      <c r="A74" s="56"/>
      <c r="B74" s="57" t="s">
        <v>86</v>
      </c>
      <c r="C74" s="1"/>
      <c r="D74" s="9"/>
      <c r="E74" s="9"/>
      <c r="F74" s="5"/>
      <c r="G74" s="26">
        <v>246</v>
      </c>
      <c r="H74" s="24">
        <v>82</v>
      </c>
      <c r="I74" s="1">
        <v>164</v>
      </c>
      <c r="J74" s="9"/>
      <c r="K74" s="9"/>
      <c r="L74" s="5">
        <v>164</v>
      </c>
      <c r="M74" s="6"/>
      <c r="N74" s="5"/>
      <c r="O74" s="1"/>
      <c r="P74" s="5">
        <v>2</v>
      </c>
      <c r="Q74" s="6">
        <v>1</v>
      </c>
      <c r="R74" s="7">
        <v>2</v>
      </c>
      <c r="S74" s="1">
        <v>2</v>
      </c>
      <c r="T74" s="5">
        <v>2</v>
      </c>
    </row>
    <row r="75" spans="1:20" ht="15.75" x14ac:dyDescent="0.25">
      <c r="A75" s="56"/>
      <c r="B75" s="57" t="s">
        <v>87</v>
      </c>
      <c r="C75" s="1"/>
      <c r="D75" s="9"/>
      <c r="E75" s="9"/>
      <c r="F75" s="5"/>
      <c r="G75" s="26">
        <v>135</v>
      </c>
      <c r="H75" s="24">
        <v>45</v>
      </c>
      <c r="I75" s="1">
        <v>90</v>
      </c>
      <c r="J75" s="9"/>
      <c r="K75" s="9"/>
      <c r="L75" s="5">
        <v>90</v>
      </c>
      <c r="M75" s="6"/>
      <c r="N75" s="5"/>
      <c r="O75" s="1"/>
      <c r="P75" s="5">
        <v>1</v>
      </c>
      <c r="Q75" s="6">
        <v>1</v>
      </c>
      <c r="R75" s="7">
        <v>1</v>
      </c>
      <c r="S75" s="1">
        <v>1</v>
      </c>
      <c r="T75" s="5">
        <v>1</v>
      </c>
    </row>
    <row r="76" spans="1:20" ht="25.5" x14ac:dyDescent="0.25">
      <c r="A76" s="54" t="s">
        <v>149</v>
      </c>
      <c r="B76" s="101" t="s">
        <v>88</v>
      </c>
      <c r="C76" s="2"/>
      <c r="D76" s="22"/>
      <c r="E76" s="22">
        <v>68</v>
      </c>
      <c r="F76" s="10">
        <v>57</v>
      </c>
      <c r="G76" s="103">
        <v>264</v>
      </c>
      <c r="H76" s="25">
        <v>88</v>
      </c>
      <c r="I76" s="2">
        <v>176</v>
      </c>
      <c r="J76" s="22">
        <f>SUM(J77:J79)</f>
        <v>0</v>
      </c>
      <c r="K76" s="22">
        <v>88</v>
      </c>
      <c r="L76" s="10">
        <v>88</v>
      </c>
      <c r="M76" s="6"/>
      <c r="N76" s="5"/>
      <c r="O76" s="1"/>
      <c r="P76" s="5"/>
      <c r="Q76" s="6"/>
      <c r="R76" s="7"/>
      <c r="S76" s="1"/>
      <c r="T76" s="5"/>
    </row>
    <row r="77" spans="1:20" ht="15.75" x14ac:dyDescent="0.25">
      <c r="A77" s="56"/>
      <c r="B77" s="57" t="s">
        <v>89</v>
      </c>
      <c r="C77" s="1"/>
      <c r="D77" s="9"/>
      <c r="E77" s="9"/>
      <c r="F77" s="5"/>
      <c r="G77" s="26">
        <v>132</v>
      </c>
      <c r="H77" s="24">
        <v>44</v>
      </c>
      <c r="I77" s="1">
        <v>88</v>
      </c>
      <c r="J77" s="9"/>
      <c r="K77" s="9">
        <v>88</v>
      </c>
      <c r="L77" s="5"/>
      <c r="M77" s="6"/>
      <c r="N77" s="5"/>
      <c r="O77" s="1"/>
      <c r="P77" s="5"/>
      <c r="Q77" s="6"/>
      <c r="R77" s="7">
        <v>1</v>
      </c>
      <c r="S77" s="1">
        <v>1</v>
      </c>
      <c r="T77" s="5">
        <v>2</v>
      </c>
    </row>
    <row r="78" spans="1:20" ht="15.75" x14ac:dyDescent="0.25">
      <c r="A78" s="56"/>
      <c r="B78" s="57" t="s">
        <v>90</v>
      </c>
      <c r="C78" s="1"/>
      <c r="D78" s="9"/>
      <c r="E78" s="9"/>
      <c r="F78" s="5"/>
      <c r="G78" s="26">
        <v>81</v>
      </c>
      <c r="H78" s="24">
        <v>27</v>
      </c>
      <c r="I78" s="1">
        <v>54</v>
      </c>
      <c r="J78" s="9"/>
      <c r="K78" s="9"/>
      <c r="L78" s="5">
        <v>54</v>
      </c>
      <c r="M78" s="6"/>
      <c r="N78" s="5"/>
      <c r="O78" s="1"/>
      <c r="P78" s="5"/>
      <c r="Q78" s="6"/>
      <c r="R78" s="7">
        <v>1</v>
      </c>
      <c r="S78" s="1">
        <v>1</v>
      </c>
      <c r="T78" s="5">
        <v>1</v>
      </c>
    </row>
    <row r="79" spans="1:20" ht="15.75" x14ac:dyDescent="0.25">
      <c r="A79" s="56"/>
      <c r="B79" s="57" t="s">
        <v>91</v>
      </c>
      <c r="C79" s="1"/>
      <c r="D79" s="9"/>
      <c r="E79" s="9"/>
      <c r="F79" s="5"/>
      <c r="G79" s="26">
        <v>51</v>
      </c>
      <c r="H79" s="24">
        <f t="shared" ref="H79:H85" si="24">G79-I79</f>
        <v>17</v>
      </c>
      <c r="I79" s="1">
        <v>34</v>
      </c>
      <c r="J79" s="9"/>
      <c r="K79" s="9"/>
      <c r="L79" s="5">
        <v>34</v>
      </c>
      <c r="M79" s="6"/>
      <c r="N79" s="5"/>
      <c r="O79" s="1"/>
      <c r="P79" s="5"/>
      <c r="Q79" s="6"/>
      <c r="R79" s="7"/>
      <c r="S79" s="1">
        <v>1</v>
      </c>
      <c r="T79" s="5">
        <v>1</v>
      </c>
    </row>
    <row r="80" spans="1:20" ht="25.5" x14ac:dyDescent="0.25">
      <c r="A80" s="54" t="s">
        <v>150</v>
      </c>
      <c r="B80" s="75" t="s">
        <v>92</v>
      </c>
      <c r="C80" s="1"/>
      <c r="D80" s="9"/>
      <c r="E80" s="22">
        <v>6</v>
      </c>
      <c r="F80" s="10">
        <v>5</v>
      </c>
      <c r="G80" s="103">
        <f t="shared" si="6"/>
        <v>54</v>
      </c>
      <c r="H80" s="25">
        <f t="shared" si="24"/>
        <v>18</v>
      </c>
      <c r="I80" s="2">
        <f t="shared" ref="I80:I85" si="25">SUM(J80:L80)</f>
        <v>36</v>
      </c>
      <c r="J80" s="22">
        <f t="shared" ref="J80" si="26">SUM(M80*$M$12,N80*$N$12,O80*$O$12,P80*$P$12,Q80*$Q$12,R80*$R$12,S80*$S$12,T80*$T$12)</f>
        <v>36</v>
      </c>
      <c r="K80" s="9"/>
      <c r="L80" s="5"/>
      <c r="M80" s="6"/>
      <c r="N80" s="5"/>
      <c r="O80" s="1"/>
      <c r="P80" s="5"/>
      <c r="Q80" s="6">
        <v>1</v>
      </c>
      <c r="R80" s="7">
        <v>1</v>
      </c>
      <c r="S80" s="1"/>
      <c r="T80" s="5"/>
    </row>
    <row r="81" spans="1:20" ht="16.5" thickBot="1" x14ac:dyDescent="0.3">
      <c r="A81" s="31"/>
      <c r="B81" s="104" t="s">
        <v>48</v>
      </c>
      <c r="C81" s="4"/>
      <c r="D81" s="16"/>
      <c r="E81" s="16"/>
      <c r="F81" s="13"/>
      <c r="G81" s="69"/>
      <c r="H81" s="70"/>
      <c r="I81" s="18"/>
      <c r="J81" s="67"/>
      <c r="K81" s="67"/>
      <c r="L81" s="68"/>
      <c r="M81" s="65">
        <f t="shared" ref="M81:T81" si="27">SUM(M74:M80)</f>
        <v>0</v>
      </c>
      <c r="N81" s="71">
        <f t="shared" si="27"/>
        <v>0</v>
      </c>
      <c r="O81" s="18">
        <f t="shared" si="27"/>
        <v>0</v>
      </c>
      <c r="P81" s="68">
        <f t="shared" si="27"/>
        <v>3</v>
      </c>
      <c r="Q81" s="69">
        <v>4</v>
      </c>
      <c r="R81" s="70">
        <v>6</v>
      </c>
      <c r="S81" s="18">
        <v>6</v>
      </c>
      <c r="T81" s="68">
        <f t="shared" si="27"/>
        <v>7</v>
      </c>
    </row>
    <row r="82" spans="1:20" ht="15.75" x14ac:dyDescent="0.25">
      <c r="A82" s="45" t="s">
        <v>55</v>
      </c>
      <c r="B82" s="73" t="s">
        <v>56</v>
      </c>
      <c r="C82" s="19"/>
      <c r="D82" s="20"/>
      <c r="E82" s="20"/>
      <c r="F82" s="105" t="s">
        <v>100</v>
      </c>
      <c r="G82" s="50">
        <f t="shared" si="6"/>
        <v>1026</v>
      </c>
      <c r="H82" s="21">
        <f t="shared" si="24"/>
        <v>342</v>
      </c>
      <c r="I82" s="19">
        <f>SUM(I83:I87)</f>
        <v>684</v>
      </c>
      <c r="J82" s="20">
        <f>SUM(J83:J87)</f>
        <v>0</v>
      </c>
      <c r="K82" s="20">
        <f>SUM(K83:K87)</f>
        <v>576</v>
      </c>
      <c r="L82" s="21">
        <f t="shared" ref="L82" si="28">SUM(L83:L87)</f>
        <v>108</v>
      </c>
      <c r="M82" s="19"/>
      <c r="N82" s="21"/>
      <c r="O82" s="50"/>
      <c r="P82" s="51"/>
      <c r="Q82" s="19"/>
      <c r="R82" s="21"/>
      <c r="S82" s="50"/>
      <c r="T82" s="21"/>
    </row>
    <row r="83" spans="1:20" ht="40.5" customHeight="1" x14ac:dyDescent="0.25">
      <c r="A83" s="56" t="s">
        <v>135</v>
      </c>
      <c r="B83" s="57" t="s">
        <v>169</v>
      </c>
      <c r="C83" s="1"/>
      <c r="D83" s="22"/>
      <c r="E83" s="9"/>
      <c r="F83" s="106"/>
      <c r="G83" s="6">
        <v>162</v>
      </c>
      <c r="H83" s="5">
        <v>54</v>
      </c>
      <c r="I83" s="1">
        <v>108</v>
      </c>
      <c r="J83" s="9"/>
      <c r="K83" s="9"/>
      <c r="L83" s="5">
        <v>108</v>
      </c>
      <c r="M83" s="107">
        <v>1</v>
      </c>
      <c r="N83" s="108">
        <v>1</v>
      </c>
      <c r="O83" s="109">
        <v>1</v>
      </c>
      <c r="P83" s="7">
        <v>1</v>
      </c>
      <c r="Q83" s="1">
        <v>1</v>
      </c>
      <c r="R83" s="5">
        <v>1</v>
      </c>
      <c r="S83" s="6"/>
      <c r="T83" s="5"/>
    </row>
    <row r="84" spans="1:20" ht="15.75" x14ac:dyDescent="0.25">
      <c r="A84" s="56"/>
      <c r="B84" s="57" t="s">
        <v>107</v>
      </c>
      <c r="C84" s="1"/>
      <c r="D84" s="22"/>
      <c r="E84" s="9"/>
      <c r="F84" s="106"/>
      <c r="G84" s="6">
        <v>80</v>
      </c>
      <c r="H84" s="5">
        <v>27</v>
      </c>
      <c r="I84" s="1">
        <v>53</v>
      </c>
      <c r="J84" s="9"/>
      <c r="K84" s="9">
        <v>53</v>
      </c>
      <c r="L84" s="5"/>
      <c r="M84" s="107">
        <v>1</v>
      </c>
      <c r="N84" s="108">
        <v>1</v>
      </c>
      <c r="O84" s="109">
        <v>1</v>
      </c>
      <c r="P84" s="7"/>
      <c r="Q84" s="1"/>
      <c r="R84" s="5"/>
      <c r="S84" s="6"/>
      <c r="T84" s="5"/>
    </row>
    <row r="85" spans="1:20" ht="15.75" x14ac:dyDescent="0.25">
      <c r="A85" s="56" t="s">
        <v>136</v>
      </c>
      <c r="B85" s="57" t="s">
        <v>93</v>
      </c>
      <c r="C85" s="2"/>
      <c r="D85" s="22"/>
      <c r="E85" s="9"/>
      <c r="F85" s="106"/>
      <c r="G85" s="6">
        <f t="shared" si="6"/>
        <v>429</v>
      </c>
      <c r="H85" s="5">
        <f t="shared" si="24"/>
        <v>143</v>
      </c>
      <c r="I85" s="1">
        <f t="shared" si="25"/>
        <v>286</v>
      </c>
      <c r="J85" s="9"/>
      <c r="K85" s="9">
        <f>SUM(M85*$M$12,N85*$N$12,O85*$O$12,P85*$P$12,Q85*$Q$12,R85*$R$12,S85*$S$12,T85*$T$12)</f>
        <v>286</v>
      </c>
      <c r="L85" s="10"/>
      <c r="M85" s="1">
        <v>2</v>
      </c>
      <c r="N85" s="5">
        <v>2</v>
      </c>
      <c r="O85" s="6">
        <v>2</v>
      </c>
      <c r="P85" s="7">
        <v>2</v>
      </c>
      <c r="Q85" s="1">
        <v>2</v>
      </c>
      <c r="R85" s="5">
        <v>2</v>
      </c>
      <c r="S85" s="6">
        <v>2</v>
      </c>
      <c r="T85" s="5">
        <v>2</v>
      </c>
    </row>
    <row r="86" spans="1:20" ht="15.75" x14ac:dyDescent="0.25">
      <c r="A86" s="56" t="s">
        <v>137</v>
      </c>
      <c r="B86" s="57" t="s">
        <v>82</v>
      </c>
      <c r="C86" s="2"/>
      <c r="D86" s="22"/>
      <c r="E86" s="22"/>
      <c r="F86" s="110"/>
      <c r="G86" s="26">
        <v>135</v>
      </c>
      <c r="H86" s="102">
        <v>45</v>
      </c>
      <c r="I86" s="1">
        <v>90</v>
      </c>
      <c r="J86" s="9"/>
      <c r="K86" s="9">
        <v>90</v>
      </c>
      <c r="L86" s="10"/>
      <c r="M86" s="1"/>
      <c r="N86" s="5"/>
      <c r="O86" s="6"/>
      <c r="P86" s="7"/>
      <c r="Q86" s="1">
        <v>1</v>
      </c>
      <c r="R86" s="5">
        <v>2</v>
      </c>
      <c r="S86" s="6">
        <v>1</v>
      </c>
      <c r="T86" s="5">
        <v>1</v>
      </c>
    </row>
    <row r="87" spans="1:20" ht="15.75" x14ac:dyDescent="0.25">
      <c r="A87" s="56" t="s">
        <v>138</v>
      </c>
      <c r="B87" s="8" t="s">
        <v>94</v>
      </c>
      <c r="C87" s="2"/>
      <c r="D87" s="22"/>
      <c r="E87" s="9"/>
      <c r="F87" s="106"/>
      <c r="G87" s="6">
        <v>220</v>
      </c>
      <c r="H87" s="5">
        <v>73</v>
      </c>
      <c r="I87" s="1">
        <v>147</v>
      </c>
      <c r="J87" s="9"/>
      <c r="K87" s="9">
        <v>147</v>
      </c>
      <c r="L87" s="10"/>
      <c r="M87" s="1"/>
      <c r="N87" s="5">
        <v>1</v>
      </c>
      <c r="O87" s="6">
        <v>1</v>
      </c>
      <c r="P87" s="7">
        <v>2</v>
      </c>
      <c r="Q87" s="1">
        <v>1</v>
      </c>
      <c r="R87" s="5">
        <v>1</v>
      </c>
      <c r="S87" s="6">
        <v>1</v>
      </c>
      <c r="T87" s="5">
        <v>1</v>
      </c>
    </row>
    <row r="88" spans="1:20" ht="16.5" thickBot="1" x14ac:dyDescent="0.3">
      <c r="A88" s="111"/>
      <c r="B88" s="61" t="s">
        <v>69</v>
      </c>
      <c r="C88" s="3"/>
      <c r="D88" s="78"/>
      <c r="E88" s="78"/>
      <c r="F88" s="71"/>
      <c r="G88" s="97"/>
      <c r="H88" s="64"/>
      <c r="I88" s="62"/>
      <c r="J88" s="63"/>
      <c r="K88" s="63"/>
      <c r="L88" s="71"/>
      <c r="M88" s="138">
        <f>SUM(M83:M87)</f>
        <v>4</v>
      </c>
      <c r="N88" s="138">
        <f t="shared" ref="N88:O88" si="29">SUM(N83:N87)</f>
        <v>5</v>
      </c>
      <c r="O88" s="138">
        <f t="shared" si="29"/>
        <v>5</v>
      </c>
      <c r="P88" s="65">
        <f t="shared" ref="P88:T88" si="30">SUM(P83:P87)</f>
        <v>5</v>
      </c>
      <c r="Q88" s="65">
        <f t="shared" si="30"/>
        <v>5</v>
      </c>
      <c r="R88" s="65">
        <f t="shared" si="30"/>
        <v>6</v>
      </c>
      <c r="S88" s="65">
        <f t="shared" si="30"/>
        <v>4</v>
      </c>
      <c r="T88" s="71">
        <f t="shared" si="30"/>
        <v>4</v>
      </c>
    </row>
    <row r="89" spans="1:20" ht="25.5" x14ac:dyDescent="0.25">
      <c r="A89" s="112" t="s">
        <v>57</v>
      </c>
      <c r="B89" s="113" t="s">
        <v>58</v>
      </c>
      <c r="C89" s="19"/>
      <c r="D89" s="20"/>
      <c r="E89" s="20"/>
      <c r="F89" s="21"/>
      <c r="G89" s="50" t="s">
        <v>139</v>
      </c>
      <c r="H89" s="21"/>
      <c r="I89" s="19">
        <v>180</v>
      </c>
      <c r="J89" s="20"/>
      <c r="K89" s="20"/>
      <c r="L89" s="21"/>
      <c r="M89" s="114"/>
      <c r="N89" s="91"/>
      <c r="O89" s="23"/>
      <c r="P89" s="83"/>
      <c r="Q89" s="114"/>
      <c r="R89" s="91"/>
      <c r="S89" s="23"/>
      <c r="T89" s="85"/>
    </row>
    <row r="90" spans="1:20" ht="15.75" x14ac:dyDescent="0.25">
      <c r="A90" s="115" t="s">
        <v>146</v>
      </c>
      <c r="B90" s="116" t="s">
        <v>157</v>
      </c>
      <c r="C90" s="1"/>
      <c r="D90" s="9"/>
      <c r="E90" s="9"/>
      <c r="F90" s="5"/>
      <c r="G90" s="11" t="s">
        <v>140</v>
      </c>
      <c r="H90" s="10"/>
      <c r="I90" s="2">
        <v>144</v>
      </c>
      <c r="J90" s="82"/>
      <c r="K90" s="22"/>
      <c r="L90" s="10"/>
      <c r="M90" s="11"/>
      <c r="N90" s="12"/>
      <c r="O90" s="2"/>
      <c r="P90" s="10"/>
      <c r="Q90" s="11"/>
      <c r="R90" s="12"/>
      <c r="S90" s="2"/>
      <c r="T90" s="5"/>
    </row>
    <row r="91" spans="1:20" ht="15.75" x14ac:dyDescent="0.25">
      <c r="A91" s="115" t="s">
        <v>147</v>
      </c>
      <c r="B91" s="116" t="s">
        <v>158</v>
      </c>
      <c r="C91" s="1"/>
      <c r="D91" s="9"/>
      <c r="E91" s="9"/>
      <c r="F91" s="5"/>
      <c r="G91" s="11" t="s">
        <v>63</v>
      </c>
      <c r="H91" s="10"/>
      <c r="I91" s="2">
        <v>36</v>
      </c>
      <c r="J91" s="82"/>
      <c r="K91" s="22"/>
      <c r="L91" s="10"/>
      <c r="M91" s="11"/>
      <c r="N91" s="12"/>
      <c r="O91" s="2"/>
      <c r="P91" s="10"/>
      <c r="Q91" s="11"/>
      <c r="R91" s="12"/>
      <c r="S91" s="2"/>
      <c r="T91" s="5"/>
    </row>
    <row r="92" spans="1:20" ht="16.5" thickBot="1" x14ac:dyDescent="0.3">
      <c r="A92" s="117" t="s">
        <v>59</v>
      </c>
      <c r="B92" s="118" t="s">
        <v>145</v>
      </c>
      <c r="C92" s="2"/>
      <c r="D92" s="22"/>
      <c r="E92" s="22"/>
      <c r="F92" s="10"/>
      <c r="G92" s="65" t="s">
        <v>63</v>
      </c>
      <c r="H92" s="71"/>
      <c r="I92" s="3">
        <v>36</v>
      </c>
      <c r="J92" s="119"/>
      <c r="K92" s="22"/>
      <c r="L92" s="71"/>
      <c r="M92" s="11"/>
      <c r="N92" s="12"/>
      <c r="O92" s="2"/>
      <c r="P92" s="10"/>
      <c r="Q92" s="11"/>
      <c r="R92" s="12"/>
      <c r="S92" s="2"/>
      <c r="T92" s="10"/>
    </row>
    <row r="93" spans="1:20" ht="15.75" x14ac:dyDescent="0.25">
      <c r="A93" s="120" t="s">
        <v>60</v>
      </c>
      <c r="B93" s="121" t="s">
        <v>154</v>
      </c>
      <c r="C93" s="19"/>
      <c r="D93" s="20"/>
      <c r="E93" s="20"/>
      <c r="F93" s="21"/>
      <c r="G93" s="50"/>
      <c r="H93" s="21"/>
      <c r="I93" s="52"/>
      <c r="J93" s="48"/>
      <c r="K93" s="20"/>
      <c r="L93" s="51"/>
      <c r="M93" s="19"/>
      <c r="N93" s="21"/>
      <c r="O93" s="50"/>
      <c r="P93" s="51"/>
      <c r="Q93" s="19"/>
      <c r="R93" s="21"/>
      <c r="S93" s="19"/>
      <c r="T93" s="21"/>
    </row>
    <row r="94" spans="1:20" ht="12" customHeight="1" x14ac:dyDescent="0.25">
      <c r="A94" s="122" t="s">
        <v>61</v>
      </c>
      <c r="B94" s="123" t="s">
        <v>62</v>
      </c>
      <c r="C94" s="2"/>
      <c r="D94" s="22"/>
      <c r="E94" s="22"/>
      <c r="F94" s="10"/>
      <c r="G94" s="11" t="s">
        <v>95</v>
      </c>
      <c r="H94" s="10"/>
      <c r="I94" s="6"/>
      <c r="J94" s="9"/>
      <c r="K94" s="22"/>
      <c r="L94" s="12"/>
      <c r="M94" s="2"/>
      <c r="N94" s="10"/>
      <c r="O94" s="11"/>
      <c r="P94" s="12"/>
      <c r="Q94" s="2"/>
      <c r="R94" s="10"/>
      <c r="S94" s="2"/>
      <c r="T94" s="10"/>
    </row>
    <row r="95" spans="1:20" ht="51" x14ac:dyDescent="0.25">
      <c r="A95" s="122" t="s">
        <v>64</v>
      </c>
      <c r="B95" s="123" t="s">
        <v>153</v>
      </c>
      <c r="C95" s="2"/>
      <c r="D95" s="22"/>
      <c r="E95" s="22"/>
      <c r="F95" s="10"/>
      <c r="G95" s="11" t="s">
        <v>63</v>
      </c>
      <c r="H95" s="10"/>
      <c r="I95" s="6"/>
      <c r="J95" s="9"/>
      <c r="K95" s="22"/>
      <c r="L95" s="12"/>
      <c r="M95" s="2"/>
      <c r="N95" s="10"/>
      <c r="O95" s="11"/>
      <c r="P95" s="12"/>
      <c r="Q95" s="2"/>
      <c r="R95" s="10"/>
      <c r="S95" s="2"/>
      <c r="T95" s="10"/>
    </row>
    <row r="96" spans="1:20" ht="26.25" thickBot="1" x14ac:dyDescent="0.3">
      <c r="A96" s="124" t="s">
        <v>65</v>
      </c>
      <c r="B96" s="125" t="s">
        <v>155</v>
      </c>
      <c r="C96" s="18"/>
      <c r="D96" s="67"/>
      <c r="E96" s="67"/>
      <c r="F96" s="68"/>
      <c r="G96" s="69" t="s">
        <v>63</v>
      </c>
      <c r="H96" s="68"/>
      <c r="I96" s="17"/>
      <c r="J96" s="16"/>
      <c r="K96" s="67"/>
      <c r="L96" s="70"/>
      <c r="M96" s="3"/>
      <c r="N96" s="71"/>
      <c r="O96" s="65"/>
      <c r="P96" s="66"/>
      <c r="Q96" s="3"/>
      <c r="R96" s="71"/>
      <c r="S96" s="3"/>
      <c r="T96" s="71"/>
    </row>
    <row r="97" spans="1:20" ht="15.75" x14ac:dyDescent="0.25">
      <c r="A97" s="122"/>
      <c r="B97" s="126" t="s">
        <v>163</v>
      </c>
      <c r="C97" s="1"/>
      <c r="D97" s="9"/>
      <c r="E97" s="9"/>
      <c r="F97" s="5"/>
      <c r="G97" s="11">
        <f>I97*1.5</f>
        <v>5616</v>
      </c>
      <c r="H97" s="10">
        <f>G97-I97</f>
        <v>1872</v>
      </c>
      <c r="I97" s="11">
        <f>SUM(I82,I31)</f>
        <v>3744</v>
      </c>
      <c r="J97" s="22">
        <f>SUM(J82,J31)</f>
        <v>554</v>
      </c>
      <c r="K97" s="22">
        <f>SUM(K82,K31)</f>
        <v>2302</v>
      </c>
      <c r="L97" s="10">
        <f>SUM(L82,L31)</f>
        <v>818</v>
      </c>
      <c r="M97" s="14">
        <f>SUM(M30,M40,M51,M63,M71,M81,M88)</f>
        <v>36</v>
      </c>
      <c r="N97" s="14" t="s">
        <v>172</v>
      </c>
      <c r="O97" s="127">
        <f>SUM(O30,O40,O51,O63,O71,O81,O88)</f>
        <v>36</v>
      </c>
      <c r="P97" s="128">
        <f>SUM(P30,P40,P51,P63,P71,P81,P88)</f>
        <v>36</v>
      </c>
      <c r="Q97" s="15" t="s">
        <v>172</v>
      </c>
      <c r="R97" s="14" t="s">
        <v>172</v>
      </c>
      <c r="S97" s="15" t="s">
        <v>172</v>
      </c>
      <c r="T97" s="14">
        <f>SUM(T30,T40,T51,T63,T71,T81,T88)</f>
        <v>36</v>
      </c>
    </row>
    <row r="98" spans="1:20" ht="16.5" thickBot="1" x14ac:dyDescent="0.3">
      <c r="A98" s="122"/>
      <c r="B98" s="157" t="s">
        <v>165</v>
      </c>
      <c r="C98" s="144"/>
      <c r="D98" s="145"/>
      <c r="E98" s="145"/>
      <c r="F98" s="13"/>
      <c r="G98" s="11">
        <f t="shared" ref="G98" si="31">I98*1.5</f>
        <v>7722</v>
      </c>
      <c r="H98" s="10">
        <f t="shared" ref="H98" si="32">G98-I98</f>
        <v>2574</v>
      </c>
      <c r="I98" s="11">
        <f>SUM(I14,I97)</f>
        <v>5148</v>
      </c>
      <c r="J98" s="22">
        <f>SUM(J14,J97)</f>
        <v>1958</v>
      </c>
      <c r="K98" s="22">
        <f>SUM(K14,K97)</f>
        <v>2302</v>
      </c>
      <c r="L98" s="10">
        <f>SUM(L14,L97)</f>
        <v>818</v>
      </c>
      <c r="M98" s="18">
        <v>54</v>
      </c>
      <c r="N98" s="129">
        <v>54</v>
      </c>
      <c r="O98" s="69">
        <v>54</v>
      </c>
      <c r="P98" s="130">
        <v>54</v>
      </c>
      <c r="Q98" s="18">
        <v>54</v>
      </c>
      <c r="R98" s="129">
        <v>54</v>
      </c>
      <c r="S98" s="18">
        <v>54</v>
      </c>
      <c r="T98" s="129">
        <v>54</v>
      </c>
    </row>
    <row r="99" spans="1:20" ht="24.75" customHeight="1" thickBot="1" x14ac:dyDescent="0.3">
      <c r="A99" s="131"/>
      <c r="B99" s="158"/>
      <c r="C99" s="132"/>
      <c r="D99" s="132"/>
      <c r="E99" s="132"/>
      <c r="F99" s="132"/>
      <c r="G99" s="132"/>
      <c r="H99" s="132"/>
      <c r="I99" s="189" t="s">
        <v>66</v>
      </c>
      <c r="J99" s="190"/>
      <c r="K99" s="190"/>
      <c r="L99" s="191"/>
      <c r="M99" s="33">
        <v>17</v>
      </c>
      <c r="N99" s="133">
        <v>18</v>
      </c>
      <c r="O99" s="33">
        <v>19</v>
      </c>
      <c r="P99" s="33">
        <v>17</v>
      </c>
      <c r="Q99" s="134">
        <v>20</v>
      </c>
      <c r="R99" s="133">
        <v>20</v>
      </c>
      <c r="S99" s="33">
        <v>16</v>
      </c>
      <c r="T99" s="33">
        <v>15</v>
      </c>
    </row>
    <row r="100" spans="1:20" ht="16.5" thickBot="1" x14ac:dyDescent="0.3">
      <c r="A100" s="131"/>
      <c r="B100" s="132" t="s">
        <v>96</v>
      </c>
      <c r="C100" s="132"/>
      <c r="D100" s="132"/>
      <c r="E100" s="132"/>
      <c r="F100" s="132"/>
      <c r="G100" s="132"/>
      <c r="H100" s="132"/>
      <c r="I100" s="192" t="s">
        <v>67</v>
      </c>
      <c r="J100" s="192"/>
      <c r="K100" s="192"/>
      <c r="L100" s="192"/>
      <c r="M100" s="33">
        <v>3</v>
      </c>
      <c r="N100" s="133">
        <v>6</v>
      </c>
      <c r="O100" s="33">
        <v>5</v>
      </c>
      <c r="P100" s="33">
        <v>5</v>
      </c>
      <c r="Q100" s="134">
        <v>3</v>
      </c>
      <c r="R100" s="133">
        <v>5</v>
      </c>
      <c r="S100" s="33">
        <v>0</v>
      </c>
      <c r="T100" s="33">
        <v>8</v>
      </c>
    </row>
    <row r="101" spans="1:20" ht="16.5" thickBot="1" x14ac:dyDescent="0.3">
      <c r="A101" s="131"/>
      <c r="B101" s="132"/>
      <c r="C101" s="132"/>
      <c r="D101" s="132"/>
      <c r="E101" s="132"/>
      <c r="F101" s="132"/>
      <c r="G101" s="132"/>
      <c r="H101" s="132"/>
      <c r="I101" s="192" t="s">
        <v>68</v>
      </c>
      <c r="J101" s="192"/>
      <c r="K101" s="192"/>
      <c r="L101" s="192"/>
      <c r="M101" s="135">
        <v>1</v>
      </c>
      <c r="N101" s="27">
        <v>3</v>
      </c>
      <c r="O101" s="135">
        <v>3</v>
      </c>
      <c r="P101" s="27">
        <v>4</v>
      </c>
      <c r="Q101" s="135">
        <v>2</v>
      </c>
      <c r="R101" s="27">
        <v>4</v>
      </c>
      <c r="S101" s="135">
        <v>3</v>
      </c>
      <c r="T101" s="27">
        <v>0</v>
      </c>
    </row>
  </sheetData>
  <mergeCells count="31">
    <mergeCell ref="M11:T11"/>
    <mergeCell ref="I99:L99"/>
    <mergeCell ref="I100:L100"/>
    <mergeCell ref="I101:L101"/>
    <mergeCell ref="C9:C12"/>
    <mergeCell ref="D9:D12"/>
    <mergeCell ref="E9:E12"/>
    <mergeCell ref="F9:F12"/>
    <mergeCell ref="I9:L9"/>
    <mergeCell ref="M9:T9"/>
    <mergeCell ref="I10:I12"/>
    <mergeCell ref="J10:J12"/>
    <mergeCell ref="K10:K12"/>
    <mergeCell ref="L10:L12"/>
    <mergeCell ref="I7:L8"/>
    <mergeCell ref="M7:T7"/>
    <mergeCell ref="M8:N8"/>
    <mergeCell ref="O8:P8"/>
    <mergeCell ref="Q8:R8"/>
    <mergeCell ref="S8:T8"/>
    <mergeCell ref="A2:T2"/>
    <mergeCell ref="A3:T3"/>
    <mergeCell ref="A4:T4"/>
    <mergeCell ref="A5:T5"/>
    <mergeCell ref="A6:T6"/>
    <mergeCell ref="B98:B99"/>
    <mergeCell ref="A7:A12"/>
    <mergeCell ref="B7:B12"/>
    <mergeCell ref="G7:G12"/>
    <mergeCell ref="H7:H12"/>
    <mergeCell ref="C7:E8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СХНП 2018-2022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2021-05-25T07:16:01Z</dcterms:modified>
</cp:coreProperties>
</file>